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024 с коэф 1,5" sheetId="8" r:id="rId1"/>
    <sheet name="052 с коэф 1,5" sheetId="9" r:id="rId2"/>
    <sheet name="Лист1" sheetId="13" r:id="rId3"/>
  </sheets>
  <definedNames>
    <definedName name="А80">#REF!</definedName>
    <definedName name="АТ53">#REF!</definedName>
    <definedName name="В27">#REF!</definedName>
    <definedName name="В33">#REF!</definedName>
  </definedNames>
  <calcPr calcId="124519"/>
</workbook>
</file>

<file path=xl/calcChain.xml><?xml version="1.0" encoding="utf-8"?>
<calcChain xmlns="http://schemas.openxmlformats.org/spreadsheetml/2006/main">
  <c r="S27" i="9"/>
  <c r="AF32"/>
  <c r="AG32"/>
  <c r="AE32"/>
  <c r="V32"/>
  <c r="S32"/>
  <c r="O32"/>
  <c r="N32"/>
  <c r="I32"/>
  <c r="F32"/>
  <c r="B32"/>
  <c r="AF27"/>
  <c r="AH27" s="1"/>
  <c r="AG27"/>
  <c r="AE27"/>
  <c r="O27"/>
  <c r="N27"/>
  <c r="F27"/>
  <c r="G27"/>
  <c r="H27"/>
  <c r="I27"/>
  <c r="J27"/>
  <c r="K27"/>
  <c r="L27"/>
  <c r="M27"/>
  <c r="T27"/>
  <c r="U27"/>
  <c r="V27"/>
  <c r="W27"/>
  <c r="X27"/>
  <c r="Y27"/>
  <c r="Z27"/>
  <c r="AA27"/>
  <c r="AB27"/>
  <c r="AC27"/>
  <c r="AD27"/>
  <c r="B27"/>
  <c r="R28"/>
  <c r="S28" s="1"/>
  <c r="O28"/>
  <c r="AG28" s="1"/>
  <c r="N28"/>
  <c r="F28"/>
  <c r="AE26"/>
  <c r="S26"/>
  <c r="F26"/>
  <c r="N26" s="1"/>
  <c r="AH49" i="8"/>
  <c r="S49"/>
  <c r="AB43"/>
  <c r="M82"/>
  <c r="I83"/>
  <c r="Y83"/>
  <c r="AG82"/>
  <c r="AF82"/>
  <c r="AE82"/>
  <c r="AG63"/>
  <c r="AF63"/>
  <c r="AE63"/>
  <c r="AE58"/>
  <c r="AF58"/>
  <c r="AG58"/>
  <c r="AH20"/>
  <c r="AH28"/>
  <c r="AF28"/>
  <c r="AG28"/>
  <c r="AF21"/>
  <c r="AE28"/>
  <c r="AF37"/>
  <c r="O37"/>
  <c r="AF39"/>
  <c r="AG39"/>
  <c r="AH39"/>
  <c r="AG20"/>
  <c r="AF20"/>
  <c r="AE20"/>
  <c r="S20"/>
  <c r="I78"/>
  <c r="I77"/>
  <c r="F37"/>
  <c r="G37" s="1"/>
  <c r="R37"/>
  <c r="S37"/>
  <c r="T37" s="1"/>
  <c r="B28"/>
  <c r="F80"/>
  <c r="N80" s="1"/>
  <c r="O80" s="1"/>
  <c r="AG80" s="1"/>
  <c r="R80"/>
  <c r="S80" s="1"/>
  <c r="AE80" s="1"/>
  <c r="AF80" s="1"/>
  <c r="F71"/>
  <c r="R71"/>
  <c r="S71" s="1"/>
  <c r="AE71" s="1"/>
  <c r="AF71" s="1"/>
  <c r="F69"/>
  <c r="R69"/>
  <c r="S69" s="1"/>
  <c r="AE69" s="1"/>
  <c r="AF69" s="1"/>
  <c r="F73"/>
  <c r="N73" s="1"/>
  <c r="O73" s="1"/>
  <c r="AG73" s="1"/>
  <c r="R73"/>
  <c r="S73" s="1"/>
  <c r="AE73" s="1"/>
  <c r="AF73" s="1"/>
  <c r="F76"/>
  <c r="N76" s="1"/>
  <c r="R76"/>
  <c r="S76" s="1"/>
  <c r="AE76" s="1"/>
  <c r="AF76" s="1"/>
  <c r="I66"/>
  <c r="F42"/>
  <c r="G42" s="1"/>
  <c r="R42"/>
  <c r="S42" s="1"/>
  <c r="R47"/>
  <c r="S47" s="1"/>
  <c r="AE47" s="1"/>
  <c r="F47"/>
  <c r="N47" s="1"/>
  <c r="O47" s="1"/>
  <c r="AG47" s="1"/>
  <c r="F40"/>
  <c r="G40" s="1"/>
  <c r="N40" s="1"/>
  <c r="R40"/>
  <c r="S40" s="1"/>
  <c r="F39"/>
  <c r="G39" s="1"/>
  <c r="N39" s="1"/>
  <c r="R39"/>
  <c r="S39" s="1"/>
  <c r="F38"/>
  <c r="G38" s="1"/>
  <c r="N38" s="1"/>
  <c r="R38"/>
  <c r="S38" s="1"/>
  <c r="R22" i="9"/>
  <c r="AE28" l="1"/>
  <c r="AF28" s="1"/>
  <c r="AH28" s="1"/>
  <c r="AF26"/>
  <c r="O26"/>
  <c r="AG26" s="1"/>
  <c r="N37" i="8"/>
  <c r="AG37" s="1"/>
  <c r="AG50" s="1"/>
  <c r="AG83" s="1"/>
  <c r="AE37"/>
  <c r="O38"/>
  <c r="AG38" s="1"/>
  <c r="AF47"/>
  <c r="O39"/>
  <c r="O76"/>
  <c r="AG76" s="1"/>
  <c r="T42"/>
  <c r="AE42" s="1"/>
  <c r="AF42" s="1"/>
  <c r="O40"/>
  <c r="AG40" s="1"/>
  <c r="N42"/>
  <c r="O42" s="1"/>
  <c r="AG42" s="1"/>
  <c r="N71"/>
  <c r="O71" s="1"/>
  <c r="AG71" s="1"/>
  <c r="N69"/>
  <c r="O69" s="1"/>
  <c r="AG69" s="1"/>
  <c r="T40"/>
  <c r="T39"/>
  <c r="AE39" s="1"/>
  <c r="T38"/>
  <c r="AE38" s="1"/>
  <c r="AH26" i="9" l="1"/>
  <c r="AH37" i="8"/>
  <c r="AF38"/>
  <c r="AH38" s="1"/>
  <c r="AH42"/>
  <c r="AE40"/>
  <c r="AF40" s="1"/>
  <c r="AH40" s="1"/>
  <c r="R20" i="9"/>
  <c r="S20" s="1"/>
  <c r="T20" s="1"/>
  <c r="R21"/>
  <c r="S21" s="1"/>
  <c r="R23"/>
  <c r="S23" s="1"/>
  <c r="R19"/>
  <c r="R17"/>
  <c r="S17" s="1"/>
  <c r="T17" s="1"/>
  <c r="R16"/>
  <c r="E33"/>
  <c r="D33"/>
  <c r="C33"/>
  <c r="AD32"/>
  <c r="AC32"/>
  <c r="AB32"/>
  <c r="AA32"/>
  <c r="Z32"/>
  <c r="Y32"/>
  <c r="X32"/>
  <c r="W32"/>
  <c r="M32"/>
  <c r="L32"/>
  <c r="K32"/>
  <c r="J32"/>
  <c r="H32"/>
  <c r="G32"/>
  <c r="V31"/>
  <c r="R31"/>
  <c r="S31" s="1"/>
  <c r="AE31" s="1"/>
  <c r="F31"/>
  <c r="N31" s="1"/>
  <c r="O31" s="1"/>
  <c r="AG31" s="1"/>
  <c r="V30"/>
  <c r="R30"/>
  <c r="S30" s="1"/>
  <c r="AE30" s="1"/>
  <c r="F30"/>
  <c r="N30" s="1"/>
  <c r="O30" s="1"/>
  <c r="AG30" s="1"/>
  <c r="V29"/>
  <c r="R29"/>
  <c r="S29" s="1"/>
  <c r="F29"/>
  <c r="R25"/>
  <c r="S25" s="1"/>
  <c r="N25"/>
  <c r="F25"/>
  <c r="AD24"/>
  <c r="AC24"/>
  <c r="AB24"/>
  <c r="AA24"/>
  <c r="Z24"/>
  <c r="Y24"/>
  <c r="X24"/>
  <c r="W24"/>
  <c r="V24"/>
  <c r="U24"/>
  <c r="M24"/>
  <c r="L24"/>
  <c r="K24"/>
  <c r="J24"/>
  <c r="I24"/>
  <c r="H24"/>
  <c r="B24"/>
  <c r="F23"/>
  <c r="G23" s="1"/>
  <c r="S22"/>
  <c r="T22" s="1"/>
  <c r="F22"/>
  <c r="F21"/>
  <c r="G21" s="1"/>
  <c r="F20"/>
  <c r="F19"/>
  <c r="AD18"/>
  <c r="AC18"/>
  <c r="AB18"/>
  <c r="AA18"/>
  <c r="Z18"/>
  <c r="Y18"/>
  <c r="X18"/>
  <c r="W18"/>
  <c r="V18"/>
  <c r="U18"/>
  <c r="M18"/>
  <c r="L18"/>
  <c r="K18"/>
  <c r="J18"/>
  <c r="I18"/>
  <c r="H18"/>
  <c r="B18"/>
  <c r="F17"/>
  <c r="F16"/>
  <c r="R30" i="8"/>
  <c r="S30" s="1"/>
  <c r="T30" s="1"/>
  <c r="R31"/>
  <c r="S31" s="1"/>
  <c r="R32"/>
  <c r="S32" s="1"/>
  <c r="T32" s="1"/>
  <c r="R33"/>
  <c r="S33" s="1"/>
  <c r="R34"/>
  <c r="S34" s="1"/>
  <c r="T34" s="1"/>
  <c r="R35"/>
  <c r="S35" s="1"/>
  <c r="T35" s="1"/>
  <c r="AE35" s="1"/>
  <c r="R36"/>
  <c r="S36" s="1"/>
  <c r="T36" s="1"/>
  <c r="R41"/>
  <c r="S41" s="1"/>
  <c r="T41" s="1"/>
  <c r="R43"/>
  <c r="R44"/>
  <c r="S44" s="1"/>
  <c r="T44" s="1"/>
  <c r="R29"/>
  <c r="S29" s="1"/>
  <c r="R27"/>
  <c r="S27" s="1"/>
  <c r="T27" s="1"/>
  <c r="R26"/>
  <c r="S26" s="1"/>
  <c r="R24"/>
  <c r="S24" s="1"/>
  <c r="T24" s="1"/>
  <c r="R22"/>
  <c r="S22" s="1"/>
  <c r="T22" s="1"/>
  <c r="AE22" s="1"/>
  <c r="R21"/>
  <c r="S21" s="1"/>
  <c r="T21" s="1"/>
  <c r="R20"/>
  <c r="E83"/>
  <c r="D83"/>
  <c r="C83"/>
  <c r="AD82"/>
  <c r="AC82"/>
  <c r="AB82"/>
  <c r="AA82"/>
  <c r="Z82"/>
  <c r="Y82"/>
  <c r="X82"/>
  <c r="W82"/>
  <c r="L82"/>
  <c r="K82"/>
  <c r="J82"/>
  <c r="G82"/>
  <c r="B82"/>
  <c r="R81"/>
  <c r="S81" s="1"/>
  <c r="AE81" s="1"/>
  <c r="AF81" s="1"/>
  <c r="H81"/>
  <c r="F81"/>
  <c r="N81" s="1"/>
  <c r="R79"/>
  <c r="S79" s="1"/>
  <c r="AE79" s="1"/>
  <c r="AF79" s="1"/>
  <c r="H79"/>
  <c r="H82" s="1"/>
  <c r="F79"/>
  <c r="N79" s="1"/>
  <c r="R78"/>
  <c r="S78" s="1"/>
  <c r="AE78" s="1"/>
  <c r="V78"/>
  <c r="F78"/>
  <c r="N78" s="1"/>
  <c r="R77"/>
  <c r="S77" s="1"/>
  <c r="AE77" s="1"/>
  <c r="V77"/>
  <c r="F77"/>
  <c r="N77" s="1"/>
  <c r="R75"/>
  <c r="S75" s="1"/>
  <c r="AE75" s="1"/>
  <c r="AF75" s="1"/>
  <c r="F75"/>
  <c r="R74"/>
  <c r="S74" s="1"/>
  <c r="AE74" s="1"/>
  <c r="AF74" s="1"/>
  <c r="F74"/>
  <c r="R72"/>
  <c r="S72" s="1"/>
  <c r="AE72" s="1"/>
  <c r="AF72" s="1"/>
  <c r="F72"/>
  <c r="R70"/>
  <c r="S70" s="1"/>
  <c r="AE70" s="1"/>
  <c r="AF70" s="1"/>
  <c r="F70"/>
  <c r="R68"/>
  <c r="S68" s="1"/>
  <c r="AE68" s="1"/>
  <c r="AF68" s="1"/>
  <c r="F68"/>
  <c r="R67"/>
  <c r="S67" s="1"/>
  <c r="AE67" s="1"/>
  <c r="AF67" s="1"/>
  <c r="F67"/>
  <c r="R66"/>
  <c r="S66" s="1"/>
  <c r="AE66" s="1"/>
  <c r="F66"/>
  <c r="N66" s="1"/>
  <c r="R65"/>
  <c r="S65" s="1"/>
  <c r="AE65" s="1"/>
  <c r="AF65" s="1"/>
  <c r="F65"/>
  <c r="R64"/>
  <c r="S64" s="1"/>
  <c r="AE64" s="1"/>
  <c r="AF64" s="1"/>
  <c r="F64"/>
  <c r="N64" s="1"/>
  <c r="O64" s="1"/>
  <c r="AD63"/>
  <c r="AC63"/>
  <c r="AB63"/>
  <c r="AA63"/>
  <c r="Z63"/>
  <c r="Y63"/>
  <c r="X63"/>
  <c r="W63"/>
  <c r="V63"/>
  <c r="U63"/>
  <c r="T63"/>
  <c r="M63"/>
  <c r="J63"/>
  <c r="I63"/>
  <c r="H63"/>
  <c r="G63"/>
  <c r="B63"/>
  <c r="R62"/>
  <c r="F62"/>
  <c r="N62" s="1"/>
  <c r="O62" s="1"/>
  <c r="AG62" s="1"/>
  <c r="R61"/>
  <c r="S61" s="1"/>
  <c r="AE61" s="1"/>
  <c r="AF61" s="1"/>
  <c r="F61"/>
  <c r="N61" s="1"/>
  <c r="R60"/>
  <c r="S60" s="1"/>
  <c r="AE60" s="1"/>
  <c r="AF60" s="1"/>
  <c r="F60"/>
  <c r="N60" s="1"/>
  <c r="R59"/>
  <c r="S59" s="1"/>
  <c r="F59"/>
  <c r="N59" s="1"/>
  <c r="AD58"/>
  <c r="AC58"/>
  <c r="AB58"/>
  <c r="AA58"/>
  <c r="Z58"/>
  <c r="Y58"/>
  <c r="X58"/>
  <c r="W58"/>
  <c r="V58"/>
  <c r="U58"/>
  <c r="M58"/>
  <c r="L58"/>
  <c r="K58"/>
  <c r="J58"/>
  <c r="I58"/>
  <c r="H58"/>
  <c r="B58"/>
  <c r="R57"/>
  <c r="S57" s="1"/>
  <c r="AE57" s="1"/>
  <c r="F57"/>
  <c r="N57" s="1"/>
  <c r="R56"/>
  <c r="S56" s="1"/>
  <c r="AE56" s="1"/>
  <c r="F56"/>
  <c r="N56" s="1"/>
  <c r="R55"/>
  <c r="S55" s="1"/>
  <c r="AE55" s="1"/>
  <c r="F55"/>
  <c r="N55" s="1"/>
  <c r="R54"/>
  <c r="S54" s="1"/>
  <c r="AE54" s="1"/>
  <c r="F54"/>
  <c r="N54" s="1"/>
  <c r="R53"/>
  <c r="S53" s="1"/>
  <c r="AE53" s="1"/>
  <c r="F53"/>
  <c r="N53" s="1"/>
  <c r="R52"/>
  <c r="S52" s="1"/>
  <c r="F52"/>
  <c r="R51"/>
  <c r="S51" s="1"/>
  <c r="N51"/>
  <c r="F51"/>
  <c r="AD50"/>
  <c r="AC50"/>
  <c r="AA50"/>
  <c r="Z50"/>
  <c r="Y50"/>
  <c r="X50"/>
  <c r="W50"/>
  <c r="V50"/>
  <c r="U50"/>
  <c r="M50"/>
  <c r="L50"/>
  <c r="K50"/>
  <c r="J50"/>
  <c r="I50"/>
  <c r="H50"/>
  <c r="B50"/>
  <c r="R49"/>
  <c r="F49"/>
  <c r="G49" s="1"/>
  <c r="R48"/>
  <c r="S48" s="1"/>
  <c r="AE48" s="1"/>
  <c r="F48"/>
  <c r="N48" s="1"/>
  <c r="O48" s="1"/>
  <c r="AG48" s="1"/>
  <c r="R46"/>
  <c r="S46" s="1"/>
  <c r="AE46" s="1"/>
  <c r="F46"/>
  <c r="N46" s="1"/>
  <c r="R45"/>
  <c r="S45" s="1"/>
  <c r="AE45" s="1"/>
  <c r="F45"/>
  <c r="N45" s="1"/>
  <c r="F44"/>
  <c r="F43"/>
  <c r="G43" s="1"/>
  <c r="F41"/>
  <c r="G41" s="1"/>
  <c r="N41" s="1"/>
  <c r="F36"/>
  <c r="G36" s="1"/>
  <c r="N36" s="1"/>
  <c r="F35"/>
  <c r="G35" s="1"/>
  <c r="N35" s="1"/>
  <c r="O35" s="1"/>
  <c r="AG35" s="1"/>
  <c r="F34"/>
  <c r="F33"/>
  <c r="G33" s="1"/>
  <c r="F32"/>
  <c r="G32" s="1"/>
  <c r="N32" s="1"/>
  <c r="F31"/>
  <c r="G31" s="1"/>
  <c r="N31" s="1"/>
  <c r="F30"/>
  <c r="F29"/>
  <c r="G29" s="1"/>
  <c r="AD28"/>
  <c r="AC28"/>
  <c r="AB28"/>
  <c r="AA28"/>
  <c r="Z28"/>
  <c r="Y28"/>
  <c r="X28"/>
  <c r="W28"/>
  <c r="V28"/>
  <c r="U28"/>
  <c r="M28"/>
  <c r="L28"/>
  <c r="K28"/>
  <c r="J28"/>
  <c r="I28"/>
  <c r="H28"/>
  <c r="F27"/>
  <c r="F26"/>
  <c r="G26" s="1"/>
  <c r="R25"/>
  <c r="S25" s="1"/>
  <c r="AE25" s="1"/>
  <c r="F25"/>
  <c r="N25" s="1"/>
  <c r="F24"/>
  <c r="G24" s="1"/>
  <c r="N24" s="1"/>
  <c r="R23"/>
  <c r="S23" s="1"/>
  <c r="AE23" s="1"/>
  <c r="AF23" s="1"/>
  <c r="F23"/>
  <c r="N23" s="1"/>
  <c r="O23" s="1"/>
  <c r="AG23" s="1"/>
  <c r="F22"/>
  <c r="G22" s="1"/>
  <c r="N22" s="1"/>
  <c r="O22" s="1"/>
  <c r="AG22" s="1"/>
  <c r="F21"/>
  <c r="F20"/>
  <c r="B33" i="9" l="1"/>
  <c r="G20" i="8"/>
  <c r="F28"/>
  <c r="AF77"/>
  <c r="O81"/>
  <c r="AG81" s="1"/>
  <c r="AH81" s="1"/>
  <c r="T49"/>
  <c r="N49"/>
  <c r="O49" s="1"/>
  <c r="AG49" s="1"/>
  <c r="S43"/>
  <c r="S50" s="1"/>
  <c r="S83" s="1"/>
  <c r="AB50"/>
  <c r="AB83" s="1"/>
  <c r="O77"/>
  <c r="AG77" s="1"/>
  <c r="Z83"/>
  <c r="AD83"/>
  <c r="O51"/>
  <c r="AG51" s="1"/>
  <c r="I82"/>
  <c r="O78"/>
  <c r="AG78" s="1"/>
  <c r="O45"/>
  <c r="AG45" s="1"/>
  <c r="X83"/>
  <c r="O46"/>
  <c r="AG46" s="1"/>
  <c r="AF46"/>
  <c r="O61"/>
  <c r="AG61" s="1"/>
  <c r="O59"/>
  <c r="AG59" s="1"/>
  <c r="K33" i="9"/>
  <c r="Z33"/>
  <c r="AD33"/>
  <c r="F18"/>
  <c r="J33"/>
  <c r="U33"/>
  <c r="AF30"/>
  <c r="AH30" s="1"/>
  <c r="AF31"/>
  <c r="AH31" s="1"/>
  <c r="R24"/>
  <c r="S19"/>
  <c r="T19" s="1"/>
  <c r="AE19" s="1"/>
  <c r="AF19" s="1"/>
  <c r="R18"/>
  <c r="S16"/>
  <c r="S18" s="1"/>
  <c r="Y33"/>
  <c r="AC33"/>
  <c r="I33"/>
  <c r="M33"/>
  <c r="X33"/>
  <c r="AB33"/>
  <c r="H33"/>
  <c r="L33"/>
  <c r="W33"/>
  <c r="AA33"/>
  <c r="O25"/>
  <c r="AG25" s="1"/>
  <c r="AE29"/>
  <c r="T23"/>
  <c r="AE25"/>
  <c r="F24"/>
  <c r="G17"/>
  <c r="N17" s="1"/>
  <c r="G19"/>
  <c r="G20"/>
  <c r="N20" s="1"/>
  <c r="T21"/>
  <c r="AE21" s="1"/>
  <c r="G22"/>
  <c r="N22" s="1"/>
  <c r="AE17"/>
  <c r="AF17" s="1"/>
  <c r="AE20"/>
  <c r="AF20" s="1"/>
  <c r="N21"/>
  <c r="O21" s="1"/>
  <c r="AG21" s="1"/>
  <c r="AE22"/>
  <c r="AF22" s="1"/>
  <c r="N23"/>
  <c r="O23" s="1"/>
  <c r="AG23" s="1"/>
  <c r="G16"/>
  <c r="N16" s="1"/>
  <c r="N29"/>
  <c r="T31" i="8"/>
  <c r="AE31" s="1"/>
  <c r="AF31" s="1"/>
  <c r="T52"/>
  <c r="T58" s="1"/>
  <c r="U83"/>
  <c r="AC83"/>
  <c r="F50"/>
  <c r="F58"/>
  <c r="O60"/>
  <c r="AG60" s="1"/>
  <c r="N65"/>
  <c r="O65" s="1"/>
  <c r="AG65" s="1"/>
  <c r="F63"/>
  <c r="O31"/>
  <c r="AG31" s="1"/>
  <c r="G52"/>
  <c r="G58" s="1"/>
  <c r="V66"/>
  <c r="V82" s="1"/>
  <c r="V83" s="1"/>
  <c r="O66"/>
  <c r="AG66" s="1"/>
  <c r="W83"/>
  <c r="AA83"/>
  <c r="AF53"/>
  <c r="O56"/>
  <c r="AG56" s="1"/>
  <c r="AF57"/>
  <c r="O79"/>
  <c r="AG79" s="1"/>
  <c r="AH79" s="1"/>
  <c r="M83"/>
  <c r="S62"/>
  <c r="AE62" s="1"/>
  <c r="AF62" s="1"/>
  <c r="R63"/>
  <c r="AG64"/>
  <c r="N70"/>
  <c r="O70" s="1"/>
  <c r="AG70" s="1"/>
  <c r="N26"/>
  <c r="O26" s="1"/>
  <c r="AG26" s="1"/>
  <c r="N29"/>
  <c r="AE32"/>
  <c r="AF32" s="1"/>
  <c r="N33"/>
  <c r="O33" s="1"/>
  <c r="AG33" s="1"/>
  <c r="AE36"/>
  <c r="AF36" s="1"/>
  <c r="AE41"/>
  <c r="AF41" s="1"/>
  <c r="N43"/>
  <c r="O43" s="1"/>
  <c r="AG43" s="1"/>
  <c r="S58"/>
  <c r="AE51"/>
  <c r="N72"/>
  <c r="O72" s="1"/>
  <c r="AG72" s="1"/>
  <c r="S28"/>
  <c r="T20"/>
  <c r="G21"/>
  <c r="AE24"/>
  <c r="AF24" s="1"/>
  <c r="T26"/>
  <c r="AE26" s="1"/>
  <c r="G27"/>
  <c r="T29"/>
  <c r="AE29" s="1"/>
  <c r="G30"/>
  <c r="T33"/>
  <c r="AE33" s="1"/>
  <c r="G34"/>
  <c r="G44"/>
  <c r="N67"/>
  <c r="O67" s="1"/>
  <c r="AG67" s="1"/>
  <c r="N74"/>
  <c r="O74" s="1"/>
  <c r="AG74" s="1"/>
  <c r="AE59"/>
  <c r="N68"/>
  <c r="N75"/>
  <c r="O75" s="1"/>
  <c r="AG75" s="1"/>
  <c r="O32"/>
  <c r="AG32" s="1"/>
  <c r="O36"/>
  <c r="AG36" s="1"/>
  <c r="O41"/>
  <c r="AG41" s="1"/>
  <c r="O55"/>
  <c r="AG55" s="1"/>
  <c r="AF56"/>
  <c r="H83"/>
  <c r="L83"/>
  <c r="AF22"/>
  <c r="AH22" s="1"/>
  <c r="O24"/>
  <c r="AG24" s="1"/>
  <c r="O25"/>
  <c r="AG25" s="1"/>
  <c r="R28"/>
  <c r="AF35"/>
  <c r="AH35" s="1"/>
  <c r="O54"/>
  <c r="AG54" s="1"/>
  <c r="AF55"/>
  <c r="F82"/>
  <c r="K83"/>
  <c r="AE21"/>
  <c r="AF25"/>
  <c r="AE27"/>
  <c r="AF27" s="1"/>
  <c r="R50"/>
  <c r="AE30"/>
  <c r="AF30" s="1"/>
  <c r="AE34"/>
  <c r="AF34" s="1"/>
  <c r="AE44"/>
  <c r="AF44" s="1"/>
  <c r="AF45"/>
  <c r="AF48"/>
  <c r="O53"/>
  <c r="AG53" s="1"/>
  <c r="AF54"/>
  <c r="O57"/>
  <c r="AG57" s="1"/>
  <c r="AF78"/>
  <c r="B83"/>
  <c r="J83"/>
  <c r="S82"/>
  <c r="G28" l="1"/>
  <c r="N20"/>
  <c r="O20" s="1"/>
  <c r="AE52"/>
  <c r="AF52" s="1"/>
  <c r="AH82"/>
  <c r="T43"/>
  <c r="AE43" s="1"/>
  <c r="S63"/>
  <c r="N21"/>
  <c r="O21" s="1"/>
  <c r="AG21" s="1"/>
  <c r="AH21" s="1"/>
  <c r="AE49"/>
  <c r="AH36"/>
  <c r="AH32"/>
  <c r="AH31"/>
  <c r="F33" i="9"/>
  <c r="N18"/>
  <c r="S24"/>
  <c r="S33" s="1"/>
  <c r="T16"/>
  <c r="T18" s="1"/>
  <c r="V33"/>
  <c r="AF25"/>
  <c r="O16"/>
  <c r="AG16" s="1"/>
  <c r="O20"/>
  <c r="AG20" s="1"/>
  <c r="AH20" s="1"/>
  <c r="AE23"/>
  <c r="AE24" s="1"/>
  <c r="G24"/>
  <c r="N19"/>
  <c r="AF21"/>
  <c r="AH21" s="1"/>
  <c r="T24"/>
  <c r="G18"/>
  <c r="O29"/>
  <c r="AF29"/>
  <c r="O22"/>
  <c r="AG22" s="1"/>
  <c r="AH22" s="1"/>
  <c r="O17"/>
  <c r="AG17" s="1"/>
  <c r="AH17" s="1"/>
  <c r="N63" i="8"/>
  <c r="AH41"/>
  <c r="N52"/>
  <c r="AH24"/>
  <c r="AF66"/>
  <c r="N82"/>
  <c r="T28"/>
  <c r="AF59"/>
  <c r="AF29"/>
  <c r="AF51"/>
  <c r="F83"/>
  <c r="G50"/>
  <c r="O68"/>
  <c r="AG68" s="1"/>
  <c r="N44"/>
  <c r="O44" s="1"/>
  <c r="AG44" s="1"/>
  <c r="AH44" s="1"/>
  <c r="N34"/>
  <c r="O34" s="1"/>
  <c r="AG34" s="1"/>
  <c r="AH34" s="1"/>
  <c r="N30"/>
  <c r="O30" s="1"/>
  <c r="AG30" s="1"/>
  <c r="AH30" s="1"/>
  <c r="N27"/>
  <c r="O29"/>
  <c r="AF33"/>
  <c r="AH33" s="1"/>
  <c r="AF26"/>
  <c r="AH26" s="1"/>
  <c r="AF49" l="1"/>
  <c r="AE50"/>
  <c r="AE83" s="1"/>
  <c r="O63"/>
  <c r="AF43"/>
  <c r="T50"/>
  <c r="T83" s="1"/>
  <c r="N28"/>
  <c r="G83"/>
  <c r="AE16" i="9"/>
  <c r="AH25"/>
  <c r="G33"/>
  <c r="AF23"/>
  <c r="AH23" s="1"/>
  <c r="T33"/>
  <c r="AG29"/>
  <c r="N24"/>
  <c r="N33" s="1"/>
  <c r="O19"/>
  <c r="O18"/>
  <c r="AG18" s="1"/>
  <c r="O52" i="8"/>
  <c r="AG52" s="1"/>
  <c r="N58"/>
  <c r="O58" s="1"/>
  <c r="O50"/>
  <c r="AG29"/>
  <c r="N50"/>
  <c r="O82"/>
  <c r="O27"/>
  <c r="AG27" s="1"/>
  <c r="AH27" s="1"/>
  <c r="AE18" i="9" l="1"/>
  <c r="AF18" s="1"/>
  <c r="AH18" s="1"/>
  <c r="AH43" i="8"/>
  <c r="AH50" s="1"/>
  <c r="AH83" s="1"/>
  <c r="AF50"/>
  <c r="AF83" s="1"/>
  <c r="N83"/>
  <c r="AE33" i="9"/>
  <c r="O28" i="8"/>
  <c r="AF16" i="9"/>
  <c r="AH16" s="1"/>
  <c r="AF24"/>
  <c r="O24"/>
  <c r="O33" s="1"/>
  <c r="AG19"/>
  <c r="AH29"/>
  <c r="AH32" s="1"/>
  <c r="O83" i="8"/>
  <c r="AH29"/>
  <c r="AF33" i="9" l="1"/>
  <c r="AG24"/>
  <c r="AG33" s="1"/>
  <c r="AH19"/>
  <c r="AH24" s="1"/>
  <c r="AH33" s="1"/>
</calcChain>
</file>

<file path=xl/sharedStrings.xml><?xml version="1.0" encoding="utf-8"?>
<sst xmlns="http://schemas.openxmlformats.org/spreadsheetml/2006/main" count="415" uniqueCount="154">
  <si>
    <t xml:space="preserve">Штатное расписание  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</si>
  <si>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</si>
  <si>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</si>
  <si>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</si>
  <si>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</si>
  <si>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</si>
  <si>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</si>
  <si>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Повышение за работу в сельской местности</t>
  </si>
  <si>
    <t>Доплаты</t>
  </si>
  <si>
    <t>Надбавки</t>
  </si>
  <si>
    <t>Итого ФОТ в месяц</t>
  </si>
  <si>
    <t>ФОТ в месяц МБ</t>
  </si>
  <si>
    <t xml:space="preserve">За работу с детьми с особыми образовательными потребностями, обучающимися </t>
  </si>
  <si>
    <t>За работу с вредными и опасными условиями труда, за работу в ночное время, в выходные и праздничные дни</t>
  </si>
  <si>
    <t>За статус "Старший"</t>
  </si>
  <si>
    <t>За классную квалификацию</t>
  </si>
  <si>
    <t>За особые условия труда 10%</t>
  </si>
  <si>
    <t>За работу с детьми с особыми образовательными потребностями</t>
  </si>
  <si>
    <t>За квалификационную категорию</t>
  </si>
  <si>
    <t>педагог- мастер</t>
  </si>
  <si>
    <t>педагог-исследователь</t>
  </si>
  <si>
    <t>педагог-эксперт</t>
  </si>
  <si>
    <t>педагог-модератор</t>
  </si>
  <si>
    <t>Директор</t>
  </si>
  <si>
    <t>Итого управленческий персонал</t>
  </si>
  <si>
    <t>Итого основной персонал</t>
  </si>
  <si>
    <t>Итого административный персонал</t>
  </si>
  <si>
    <t>Итого вспомогательный персонал</t>
  </si>
  <si>
    <t>Итого рабочие</t>
  </si>
  <si>
    <t>ВСЕГО</t>
  </si>
  <si>
    <t>За организацию производственного обучения</t>
  </si>
  <si>
    <t>За работу с библиотечным фондом</t>
  </si>
  <si>
    <t>А 1-2</t>
  </si>
  <si>
    <t>Заместитель директора по учебной работе</t>
  </si>
  <si>
    <t>А1-2-1</t>
  </si>
  <si>
    <t>Заместитель директора по учебно-воспитательной работе</t>
  </si>
  <si>
    <t>Заместитель директора по хозяйственной работе</t>
  </si>
  <si>
    <t>А2-2</t>
  </si>
  <si>
    <t>Главный бухгалтер</t>
  </si>
  <si>
    <t>Заведующий отделением</t>
  </si>
  <si>
    <t>А3-2</t>
  </si>
  <si>
    <t>Преподаватель-организатор начальной военной подготовки</t>
  </si>
  <si>
    <t>до года</t>
  </si>
  <si>
    <t>В1-4</t>
  </si>
  <si>
    <t>Методист</t>
  </si>
  <si>
    <t>В1-5</t>
  </si>
  <si>
    <t>Мастер производственного обучения</t>
  </si>
  <si>
    <t>В2-2</t>
  </si>
  <si>
    <t>В2-4</t>
  </si>
  <si>
    <t>В2-3</t>
  </si>
  <si>
    <t>В4-3</t>
  </si>
  <si>
    <t>7лет-10 лет</t>
  </si>
  <si>
    <t>Педагог-психолог</t>
  </si>
  <si>
    <t>В3-4</t>
  </si>
  <si>
    <t>Социальный педагог</t>
  </si>
  <si>
    <t>В3-3</t>
  </si>
  <si>
    <t>Лаборант</t>
  </si>
  <si>
    <t>В4-4</t>
  </si>
  <si>
    <t>7 лет-10 лет</t>
  </si>
  <si>
    <t>В3-2</t>
  </si>
  <si>
    <t>Медсестра (фельдшер)</t>
  </si>
  <si>
    <t>В4-1</t>
  </si>
  <si>
    <t>Заведующий отдела кадров</t>
  </si>
  <si>
    <t>С-1</t>
  </si>
  <si>
    <t>Библиотекарь</t>
  </si>
  <si>
    <t>С-2</t>
  </si>
  <si>
    <t>Бухгалтер</t>
  </si>
  <si>
    <t>Менеджер по государственным закупкам</t>
  </si>
  <si>
    <t>Механик</t>
  </si>
  <si>
    <t>Переводчик</t>
  </si>
  <si>
    <t>Паспортист</t>
  </si>
  <si>
    <t>D-1</t>
  </si>
  <si>
    <t>Секретарь (делопроизводитель)</t>
  </si>
  <si>
    <t>Секретарь учебной части</t>
  </si>
  <si>
    <t>Комендант</t>
  </si>
  <si>
    <t>Повар</t>
  </si>
  <si>
    <t>Сторож</t>
  </si>
  <si>
    <t>Вахтер</t>
  </si>
  <si>
    <t>Рабочий по обслуживанию и текущему ремонту зданий</t>
  </si>
  <si>
    <t>Слесарь-сантехник</t>
  </si>
  <si>
    <t>Кладовщик</t>
  </si>
  <si>
    <t>Водитель</t>
  </si>
  <si>
    <t>Уборщик помещений</t>
  </si>
  <si>
    <t>Кочегар</t>
  </si>
  <si>
    <t>Электромонтер</t>
  </si>
  <si>
    <t>Плотник</t>
  </si>
  <si>
    <t xml:space="preserve"> КГКП "Сарыкольский колледж агробизнеса и права"   Управления образования акимата Костанайской области
</t>
  </si>
  <si>
    <t>Заместитель руководителя ГУ "Управления образования акимата Костанайской области</t>
  </si>
  <si>
    <t>СОГЛАСОВАНО</t>
  </si>
  <si>
    <t>УТВЕРЖДАЮ</t>
  </si>
  <si>
    <t>______________________________ И.В.Науменко</t>
  </si>
  <si>
    <t>Заместитель директора по учебно-производственной работе</t>
  </si>
  <si>
    <t>Шеф повар</t>
  </si>
  <si>
    <t>С-3</t>
  </si>
  <si>
    <t>Заведующая хозяйством (складом)</t>
  </si>
  <si>
    <t>Кухонный рабочий</t>
  </si>
  <si>
    <t>Грузчик</t>
  </si>
  <si>
    <t>Дворник</t>
  </si>
  <si>
    <t>Главный бухгалтер                                                Ю.Г.Панасенко</t>
  </si>
  <si>
    <t>Экономист                                                          Н.В. Зинченко</t>
  </si>
  <si>
    <t xml:space="preserve">Заместитель директора по информациионным технологиям </t>
  </si>
  <si>
    <t>"______________"_______________________2021 г</t>
  </si>
  <si>
    <t>"___________" ______________________2021г</t>
  </si>
  <si>
    <t xml:space="preserve">_______________________ А.Н.  Умаров </t>
  </si>
  <si>
    <t>13 л 8м 26д</t>
  </si>
  <si>
    <t>Тарифная ставка с учетом правочного коэффициента 1,5</t>
  </si>
  <si>
    <t>15л 1м 2д</t>
  </si>
  <si>
    <t>12 л 0 м 1 д</t>
  </si>
  <si>
    <t>27л 8м 13дн</t>
  </si>
  <si>
    <t>19л 2 м 15д</t>
  </si>
  <si>
    <t>10л 9м 26д</t>
  </si>
  <si>
    <t>12л 0м 1д</t>
  </si>
  <si>
    <t>11л 7м 9д</t>
  </si>
  <si>
    <t>6л 11м 26д</t>
  </si>
  <si>
    <t>Главный бухгалтер                                                   Ю.Г. Панасенко</t>
  </si>
  <si>
    <t>Экономист                                                            Н.В.Зинченко</t>
  </si>
  <si>
    <t xml:space="preserve">                                                                1 сентября 2021 года</t>
  </si>
  <si>
    <t xml:space="preserve">             программа 052</t>
  </si>
  <si>
    <t>ФОТ в месяц РБ 1.09.2021</t>
  </si>
  <si>
    <t>21г 11 м 10д</t>
  </si>
  <si>
    <t>24г 8м 2д</t>
  </si>
  <si>
    <t>19л 11м 17д</t>
  </si>
  <si>
    <t>29л 6м 5д</t>
  </si>
  <si>
    <t>1г 0м 11д</t>
  </si>
  <si>
    <t>17л 10м 13д</t>
  </si>
  <si>
    <t>20л 3м 4д</t>
  </si>
  <si>
    <t>26л 1м 4д</t>
  </si>
  <si>
    <t>18л 0м 0д</t>
  </si>
  <si>
    <t>19л 3м 19д</t>
  </si>
  <si>
    <t>15л 3м 11д</t>
  </si>
  <si>
    <t>12л 11м 2д</t>
  </si>
  <si>
    <t>14л 0м 0д</t>
  </si>
  <si>
    <t>3г 7 м 29д</t>
  </si>
  <si>
    <t>23г 4 м 26д</t>
  </si>
  <si>
    <t>19л 10м 29д</t>
  </si>
  <si>
    <t>11л 8м 13д</t>
  </si>
  <si>
    <t>34г 0м 22д</t>
  </si>
  <si>
    <t>6л 9м 12д</t>
  </si>
  <si>
    <t>28л 11м 8д</t>
  </si>
  <si>
    <t>12л 8м 27</t>
  </si>
  <si>
    <t>9л 10м 28д</t>
  </si>
  <si>
    <t>Педагог дополнительного образования</t>
  </si>
  <si>
    <t>Тракторист</t>
  </si>
  <si>
    <t>8л 2м 18д</t>
  </si>
  <si>
    <t>12л 11м 10д</t>
  </si>
  <si>
    <t>Итого ФОТ в месяц с учетом поправочного коэффициента 1,5</t>
  </si>
  <si>
    <t>ФОТ в месяц РБ до с 1.09 2021</t>
  </si>
  <si>
    <t>11л 6 м 26 д</t>
  </si>
  <si>
    <t>Директор КГКП "Сарыкольский колледж агробизнеса и права"                                                                                                                                                                                                            Управления образования акимата Костанайской области</t>
  </si>
  <si>
    <t xml:space="preserve">                                                        УТВЕРЖДАЮ</t>
  </si>
  <si>
    <t xml:space="preserve">             программа 024</t>
  </si>
  <si>
    <t>23 г 3м 26 д</t>
  </si>
  <si>
    <t>Старший мастер производственного обучения</t>
  </si>
  <si>
    <t>Директор КГКП "Сарыкольский колледж агробизнеса и права"                                                                                                                                          Управления образования акимата Костанайской области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</si>
</sst>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5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Alignment="1">
      <alignment vertical="top"/>
    </xf>
    <xf numFmtId="0" fontId="3" fillId="2" borderId="1" xfId="0" applyFont="1" applyFill="1" applyBorder="1"/>
    <xf numFmtId="0" fontId="6" fillId="2" borderId="8" xfId="0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7" fillId="2" borderId="0" xfId="0" applyFont="1" applyFill="1"/>
    <xf numFmtId="3" fontId="3" fillId="2" borderId="0" xfId="0" applyNumberFormat="1" applyFont="1" applyFill="1"/>
    <xf numFmtId="0" fontId="8" fillId="2" borderId="0" xfId="0" applyFont="1" applyFill="1" applyBorder="1"/>
    <xf numFmtId="1" fontId="6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left"/>
    </xf>
    <xf numFmtId="165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1" fontId="1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5" fontId="12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" fontId="11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165" fontId="6" fillId="2" borderId="5" xfId="0" applyNumberFormat="1" applyFont="1" applyFill="1" applyBorder="1" applyAlignment="1">
      <alignment horizontal="center" vertical="top"/>
    </xf>
    <xf numFmtId="1" fontId="6" fillId="2" borderId="6" xfId="0" applyNumberFormat="1" applyFont="1" applyFill="1" applyBorder="1" applyAlignment="1">
      <alignment horizontal="center" vertical="top"/>
    </xf>
    <xf numFmtId="3" fontId="6" fillId="2" borderId="6" xfId="1" applyNumberFormat="1" applyFont="1" applyFill="1" applyBorder="1" applyAlignment="1">
      <alignment horizontal="center" vertical="top"/>
    </xf>
    <xf numFmtId="3" fontId="6" fillId="2" borderId="6" xfId="0" applyNumberFormat="1" applyFont="1" applyFill="1" applyBorder="1" applyAlignment="1">
      <alignment horizontal="center" vertical="top"/>
    </xf>
    <xf numFmtId="3" fontId="6" fillId="2" borderId="6" xfId="1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3" fontId="6" fillId="3" borderId="6" xfId="1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2"/>
  <sheetViews>
    <sheetView tabSelected="1" topLeftCell="A25" zoomScale="70" zoomScaleNormal="70" workbookViewId="0">
      <selection activeCell="R16" sqref="R16:R18"/>
    </sheetView>
  </sheetViews>
  <sheetFormatPr defaultRowHeight="15.75"/>
  <cols>
    <col min="1" max="1" width="55.140625" style="27" customWidth="1"/>
    <col min="2" max="2" width="10.140625" style="27" customWidth="1"/>
    <col min="3" max="3" width="16" style="27" customWidth="1"/>
    <col min="4" max="4" width="13.140625" style="27" customWidth="1"/>
    <col min="5" max="5" width="10.5703125" style="27" customWidth="1"/>
    <col min="6" max="6" width="12.140625" style="27" customWidth="1"/>
    <col min="7" max="7" width="11.28515625" style="27" customWidth="1"/>
    <col min="8" max="8" width="18.7109375" style="27" customWidth="1"/>
    <col min="9" max="9" width="18.42578125" style="27" customWidth="1"/>
    <col min="10" max="10" width="18.85546875" style="27" customWidth="1"/>
    <col min="11" max="11" width="13.28515625" style="27" customWidth="1"/>
    <col min="12" max="12" width="11.28515625" style="27" customWidth="1"/>
    <col min="13" max="13" width="12.85546875" style="27" customWidth="1"/>
    <col min="14" max="14" width="13.42578125" style="27" customWidth="1"/>
    <col min="15" max="15" width="14" style="27" customWidth="1"/>
    <col min="16" max="16" width="42.85546875" style="27" customWidth="1"/>
    <col min="17" max="17" width="11.5703125" style="27" customWidth="1"/>
    <col min="18" max="18" width="15" style="27" customWidth="1"/>
    <col min="19" max="19" width="16" style="27" customWidth="1"/>
    <col min="20" max="20" width="13.85546875" style="27" customWidth="1"/>
    <col min="21" max="21" width="14.5703125" style="27" customWidth="1"/>
    <col min="22" max="22" width="18.140625" style="27" customWidth="1"/>
    <col min="23" max="23" width="10.5703125" style="27" customWidth="1"/>
    <col min="24" max="24" width="10.7109375" style="27" customWidth="1"/>
    <col min="25" max="25" width="12" style="27" customWidth="1"/>
    <col min="26" max="26" width="9.140625" style="27" customWidth="1"/>
    <col min="27" max="27" width="9.5703125" style="27" customWidth="1"/>
    <col min="28" max="28" width="9.140625" style="27" customWidth="1"/>
    <col min="29" max="29" width="10.5703125" style="27" customWidth="1"/>
    <col min="30" max="30" width="9.7109375" style="27" customWidth="1"/>
    <col min="31" max="31" width="10.85546875" style="27" customWidth="1"/>
    <col min="32" max="32" width="11.140625" style="27" customWidth="1"/>
    <col min="33" max="33" width="12.28515625" style="27" customWidth="1"/>
    <col min="34" max="34" width="13" style="27" customWidth="1"/>
    <col min="35" max="261" width="9.140625" style="27"/>
    <col min="262" max="262" width="31.42578125" style="27" customWidth="1"/>
    <col min="263" max="264" width="7.85546875" style="27" customWidth="1"/>
    <col min="265" max="265" width="8.5703125" style="27" customWidth="1"/>
    <col min="266" max="266" width="9.5703125" style="27" customWidth="1"/>
    <col min="267" max="267" width="12" style="27" customWidth="1"/>
    <col min="268" max="268" width="10.140625" style="27" customWidth="1"/>
    <col min="269" max="269" width="10.7109375" style="27" customWidth="1"/>
    <col min="270" max="270" width="20.28515625" style="27" customWidth="1"/>
    <col min="271" max="271" width="12.140625" style="27" customWidth="1"/>
    <col min="272" max="272" width="9.140625" style="27" customWidth="1"/>
    <col min="273" max="273" width="9.5703125" style="27" customWidth="1"/>
    <col min="274" max="517" width="9.140625" style="27"/>
    <col min="518" max="518" width="31.42578125" style="27" customWidth="1"/>
    <col min="519" max="520" width="7.85546875" style="27" customWidth="1"/>
    <col min="521" max="521" width="8.5703125" style="27" customWidth="1"/>
    <col min="522" max="522" width="9.5703125" style="27" customWidth="1"/>
    <col min="523" max="523" width="12" style="27" customWidth="1"/>
    <col min="524" max="524" width="10.140625" style="27" customWidth="1"/>
    <col min="525" max="525" width="10.7109375" style="27" customWidth="1"/>
    <col min="526" max="526" width="20.28515625" style="27" customWidth="1"/>
    <col min="527" max="527" width="12.140625" style="27" customWidth="1"/>
    <col min="528" max="528" width="9.140625" style="27" customWidth="1"/>
    <col min="529" max="529" width="9.5703125" style="27" customWidth="1"/>
    <col min="530" max="773" width="9.140625" style="27"/>
    <col min="774" max="774" width="31.42578125" style="27" customWidth="1"/>
    <col min="775" max="776" width="7.85546875" style="27" customWidth="1"/>
    <col min="777" max="777" width="8.5703125" style="27" customWidth="1"/>
    <col min="778" max="778" width="9.5703125" style="27" customWidth="1"/>
    <col min="779" max="779" width="12" style="27" customWidth="1"/>
    <col min="780" max="780" width="10.140625" style="27" customWidth="1"/>
    <col min="781" max="781" width="10.7109375" style="27" customWidth="1"/>
    <col min="782" max="782" width="20.28515625" style="27" customWidth="1"/>
    <col min="783" max="783" width="12.140625" style="27" customWidth="1"/>
    <col min="784" max="784" width="9.140625" style="27" customWidth="1"/>
    <col min="785" max="785" width="9.5703125" style="27" customWidth="1"/>
    <col min="786" max="1029" width="9.140625" style="27"/>
    <col min="1030" max="1030" width="31.42578125" style="27" customWidth="1"/>
    <col min="1031" max="1032" width="7.85546875" style="27" customWidth="1"/>
    <col min="1033" max="1033" width="8.5703125" style="27" customWidth="1"/>
    <col min="1034" max="1034" width="9.5703125" style="27" customWidth="1"/>
    <col min="1035" max="1035" width="12" style="27" customWidth="1"/>
    <col min="1036" max="1036" width="10.140625" style="27" customWidth="1"/>
    <col min="1037" max="1037" width="10.7109375" style="27" customWidth="1"/>
    <col min="1038" max="1038" width="20.28515625" style="27" customWidth="1"/>
    <col min="1039" max="1039" width="12.140625" style="27" customWidth="1"/>
    <col min="1040" max="1040" width="9.140625" style="27" customWidth="1"/>
    <col min="1041" max="1041" width="9.5703125" style="27" customWidth="1"/>
    <col min="1042" max="1285" width="9.140625" style="27"/>
    <col min="1286" max="1286" width="31.42578125" style="27" customWidth="1"/>
    <col min="1287" max="1288" width="7.85546875" style="27" customWidth="1"/>
    <col min="1289" max="1289" width="8.5703125" style="27" customWidth="1"/>
    <col min="1290" max="1290" width="9.5703125" style="27" customWidth="1"/>
    <col min="1291" max="1291" width="12" style="27" customWidth="1"/>
    <col min="1292" max="1292" width="10.140625" style="27" customWidth="1"/>
    <col min="1293" max="1293" width="10.7109375" style="27" customWidth="1"/>
    <col min="1294" max="1294" width="20.28515625" style="27" customWidth="1"/>
    <col min="1295" max="1295" width="12.140625" style="27" customWidth="1"/>
    <col min="1296" max="1296" width="9.140625" style="27" customWidth="1"/>
    <col min="1297" max="1297" width="9.5703125" style="27" customWidth="1"/>
    <col min="1298" max="1541" width="9.140625" style="27"/>
    <col min="1542" max="1542" width="31.42578125" style="27" customWidth="1"/>
    <col min="1543" max="1544" width="7.85546875" style="27" customWidth="1"/>
    <col min="1545" max="1545" width="8.5703125" style="27" customWidth="1"/>
    <col min="1546" max="1546" width="9.5703125" style="27" customWidth="1"/>
    <col min="1547" max="1547" width="12" style="27" customWidth="1"/>
    <col min="1548" max="1548" width="10.140625" style="27" customWidth="1"/>
    <col min="1549" max="1549" width="10.7109375" style="27" customWidth="1"/>
    <col min="1550" max="1550" width="20.28515625" style="27" customWidth="1"/>
    <col min="1551" max="1551" width="12.140625" style="27" customWidth="1"/>
    <col min="1552" max="1552" width="9.140625" style="27" customWidth="1"/>
    <col min="1553" max="1553" width="9.5703125" style="27" customWidth="1"/>
    <col min="1554" max="1797" width="9.140625" style="27"/>
    <col min="1798" max="1798" width="31.42578125" style="27" customWidth="1"/>
    <col min="1799" max="1800" width="7.85546875" style="27" customWidth="1"/>
    <col min="1801" max="1801" width="8.5703125" style="27" customWidth="1"/>
    <col min="1802" max="1802" width="9.5703125" style="27" customWidth="1"/>
    <col min="1803" max="1803" width="12" style="27" customWidth="1"/>
    <col min="1804" max="1804" width="10.140625" style="27" customWidth="1"/>
    <col min="1805" max="1805" width="10.7109375" style="27" customWidth="1"/>
    <col min="1806" max="1806" width="20.28515625" style="27" customWidth="1"/>
    <col min="1807" max="1807" width="12.140625" style="27" customWidth="1"/>
    <col min="1808" max="1808" width="9.140625" style="27" customWidth="1"/>
    <col min="1809" max="1809" width="9.5703125" style="27" customWidth="1"/>
    <col min="1810" max="2053" width="9.140625" style="27"/>
    <col min="2054" max="2054" width="31.42578125" style="27" customWidth="1"/>
    <col min="2055" max="2056" width="7.85546875" style="27" customWidth="1"/>
    <col min="2057" max="2057" width="8.5703125" style="27" customWidth="1"/>
    <col min="2058" max="2058" width="9.5703125" style="27" customWidth="1"/>
    <col min="2059" max="2059" width="12" style="27" customWidth="1"/>
    <col min="2060" max="2060" width="10.140625" style="27" customWidth="1"/>
    <col min="2061" max="2061" width="10.7109375" style="27" customWidth="1"/>
    <col min="2062" max="2062" width="20.28515625" style="27" customWidth="1"/>
    <col min="2063" max="2063" width="12.140625" style="27" customWidth="1"/>
    <col min="2064" max="2064" width="9.140625" style="27" customWidth="1"/>
    <col min="2065" max="2065" width="9.5703125" style="27" customWidth="1"/>
    <col min="2066" max="2309" width="9.140625" style="27"/>
    <col min="2310" max="2310" width="31.42578125" style="27" customWidth="1"/>
    <col min="2311" max="2312" width="7.85546875" style="27" customWidth="1"/>
    <col min="2313" max="2313" width="8.5703125" style="27" customWidth="1"/>
    <col min="2314" max="2314" width="9.5703125" style="27" customWidth="1"/>
    <col min="2315" max="2315" width="12" style="27" customWidth="1"/>
    <col min="2316" max="2316" width="10.140625" style="27" customWidth="1"/>
    <col min="2317" max="2317" width="10.7109375" style="27" customWidth="1"/>
    <col min="2318" max="2318" width="20.28515625" style="27" customWidth="1"/>
    <col min="2319" max="2319" width="12.140625" style="27" customWidth="1"/>
    <col min="2320" max="2320" width="9.140625" style="27" customWidth="1"/>
    <col min="2321" max="2321" width="9.5703125" style="27" customWidth="1"/>
    <col min="2322" max="2565" width="9.140625" style="27"/>
    <col min="2566" max="2566" width="31.42578125" style="27" customWidth="1"/>
    <col min="2567" max="2568" width="7.85546875" style="27" customWidth="1"/>
    <col min="2569" max="2569" width="8.5703125" style="27" customWidth="1"/>
    <col min="2570" max="2570" width="9.5703125" style="27" customWidth="1"/>
    <col min="2571" max="2571" width="12" style="27" customWidth="1"/>
    <col min="2572" max="2572" width="10.140625" style="27" customWidth="1"/>
    <col min="2573" max="2573" width="10.7109375" style="27" customWidth="1"/>
    <col min="2574" max="2574" width="20.28515625" style="27" customWidth="1"/>
    <col min="2575" max="2575" width="12.140625" style="27" customWidth="1"/>
    <col min="2576" max="2576" width="9.140625" style="27" customWidth="1"/>
    <col min="2577" max="2577" width="9.5703125" style="27" customWidth="1"/>
    <col min="2578" max="2821" width="9.140625" style="27"/>
    <col min="2822" max="2822" width="31.42578125" style="27" customWidth="1"/>
    <col min="2823" max="2824" width="7.85546875" style="27" customWidth="1"/>
    <col min="2825" max="2825" width="8.5703125" style="27" customWidth="1"/>
    <col min="2826" max="2826" width="9.5703125" style="27" customWidth="1"/>
    <col min="2827" max="2827" width="12" style="27" customWidth="1"/>
    <col min="2828" max="2828" width="10.140625" style="27" customWidth="1"/>
    <col min="2829" max="2829" width="10.7109375" style="27" customWidth="1"/>
    <col min="2830" max="2830" width="20.28515625" style="27" customWidth="1"/>
    <col min="2831" max="2831" width="12.140625" style="27" customWidth="1"/>
    <col min="2832" max="2832" width="9.140625" style="27" customWidth="1"/>
    <col min="2833" max="2833" width="9.5703125" style="27" customWidth="1"/>
    <col min="2834" max="3077" width="9.140625" style="27"/>
    <col min="3078" max="3078" width="31.42578125" style="27" customWidth="1"/>
    <col min="3079" max="3080" width="7.85546875" style="27" customWidth="1"/>
    <col min="3081" max="3081" width="8.5703125" style="27" customWidth="1"/>
    <col min="3082" max="3082" width="9.5703125" style="27" customWidth="1"/>
    <col min="3083" max="3083" width="12" style="27" customWidth="1"/>
    <col min="3084" max="3084" width="10.140625" style="27" customWidth="1"/>
    <col min="3085" max="3085" width="10.7109375" style="27" customWidth="1"/>
    <col min="3086" max="3086" width="20.28515625" style="27" customWidth="1"/>
    <col min="3087" max="3087" width="12.140625" style="27" customWidth="1"/>
    <col min="3088" max="3088" width="9.140625" style="27" customWidth="1"/>
    <col min="3089" max="3089" width="9.5703125" style="27" customWidth="1"/>
    <col min="3090" max="3333" width="9.140625" style="27"/>
    <col min="3334" max="3334" width="31.42578125" style="27" customWidth="1"/>
    <col min="3335" max="3336" width="7.85546875" style="27" customWidth="1"/>
    <col min="3337" max="3337" width="8.5703125" style="27" customWidth="1"/>
    <col min="3338" max="3338" width="9.5703125" style="27" customWidth="1"/>
    <col min="3339" max="3339" width="12" style="27" customWidth="1"/>
    <col min="3340" max="3340" width="10.140625" style="27" customWidth="1"/>
    <col min="3341" max="3341" width="10.7109375" style="27" customWidth="1"/>
    <col min="3342" max="3342" width="20.28515625" style="27" customWidth="1"/>
    <col min="3343" max="3343" width="12.140625" style="27" customWidth="1"/>
    <col min="3344" max="3344" width="9.140625" style="27" customWidth="1"/>
    <col min="3345" max="3345" width="9.5703125" style="27" customWidth="1"/>
    <col min="3346" max="3589" width="9.140625" style="27"/>
    <col min="3590" max="3590" width="31.42578125" style="27" customWidth="1"/>
    <col min="3591" max="3592" width="7.85546875" style="27" customWidth="1"/>
    <col min="3593" max="3593" width="8.5703125" style="27" customWidth="1"/>
    <col min="3594" max="3594" width="9.5703125" style="27" customWidth="1"/>
    <col min="3595" max="3595" width="12" style="27" customWidth="1"/>
    <col min="3596" max="3596" width="10.140625" style="27" customWidth="1"/>
    <col min="3597" max="3597" width="10.7109375" style="27" customWidth="1"/>
    <col min="3598" max="3598" width="20.28515625" style="27" customWidth="1"/>
    <col min="3599" max="3599" width="12.140625" style="27" customWidth="1"/>
    <col min="3600" max="3600" width="9.140625" style="27" customWidth="1"/>
    <col min="3601" max="3601" width="9.5703125" style="27" customWidth="1"/>
    <col min="3602" max="3845" width="9.140625" style="27"/>
    <col min="3846" max="3846" width="31.42578125" style="27" customWidth="1"/>
    <col min="3847" max="3848" width="7.85546875" style="27" customWidth="1"/>
    <col min="3849" max="3849" width="8.5703125" style="27" customWidth="1"/>
    <col min="3850" max="3850" width="9.5703125" style="27" customWidth="1"/>
    <col min="3851" max="3851" width="12" style="27" customWidth="1"/>
    <col min="3852" max="3852" width="10.140625" style="27" customWidth="1"/>
    <col min="3853" max="3853" width="10.7109375" style="27" customWidth="1"/>
    <col min="3854" max="3854" width="20.28515625" style="27" customWidth="1"/>
    <col min="3855" max="3855" width="12.140625" style="27" customWidth="1"/>
    <col min="3856" max="3856" width="9.140625" style="27" customWidth="1"/>
    <col min="3857" max="3857" width="9.5703125" style="27" customWidth="1"/>
    <col min="3858" max="4101" width="9.140625" style="27"/>
    <col min="4102" max="4102" width="31.42578125" style="27" customWidth="1"/>
    <col min="4103" max="4104" width="7.85546875" style="27" customWidth="1"/>
    <col min="4105" max="4105" width="8.5703125" style="27" customWidth="1"/>
    <col min="4106" max="4106" width="9.5703125" style="27" customWidth="1"/>
    <col min="4107" max="4107" width="12" style="27" customWidth="1"/>
    <col min="4108" max="4108" width="10.140625" style="27" customWidth="1"/>
    <col min="4109" max="4109" width="10.7109375" style="27" customWidth="1"/>
    <col min="4110" max="4110" width="20.28515625" style="27" customWidth="1"/>
    <col min="4111" max="4111" width="12.140625" style="27" customWidth="1"/>
    <col min="4112" max="4112" width="9.140625" style="27" customWidth="1"/>
    <col min="4113" max="4113" width="9.5703125" style="27" customWidth="1"/>
    <col min="4114" max="4357" width="9.140625" style="27"/>
    <col min="4358" max="4358" width="31.42578125" style="27" customWidth="1"/>
    <col min="4359" max="4360" width="7.85546875" style="27" customWidth="1"/>
    <col min="4361" max="4361" width="8.5703125" style="27" customWidth="1"/>
    <col min="4362" max="4362" width="9.5703125" style="27" customWidth="1"/>
    <col min="4363" max="4363" width="12" style="27" customWidth="1"/>
    <col min="4364" max="4364" width="10.140625" style="27" customWidth="1"/>
    <col min="4365" max="4365" width="10.7109375" style="27" customWidth="1"/>
    <col min="4366" max="4366" width="20.28515625" style="27" customWidth="1"/>
    <col min="4367" max="4367" width="12.140625" style="27" customWidth="1"/>
    <col min="4368" max="4368" width="9.140625" style="27" customWidth="1"/>
    <col min="4369" max="4369" width="9.5703125" style="27" customWidth="1"/>
    <col min="4370" max="4613" width="9.140625" style="27"/>
    <col min="4614" max="4614" width="31.42578125" style="27" customWidth="1"/>
    <col min="4615" max="4616" width="7.85546875" style="27" customWidth="1"/>
    <col min="4617" max="4617" width="8.5703125" style="27" customWidth="1"/>
    <col min="4618" max="4618" width="9.5703125" style="27" customWidth="1"/>
    <col min="4619" max="4619" width="12" style="27" customWidth="1"/>
    <col min="4620" max="4620" width="10.140625" style="27" customWidth="1"/>
    <col min="4621" max="4621" width="10.7109375" style="27" customWidth="1"/>
    <col min="4622" max="4622" width="20.28515625" style="27" customWidth="1"/>
    <col min="4623" max="4623" width="12.140625" style="27" customWidth="1"/>
    <col min="4624" max="4624" width="9.140625" style="27" customWidth="1"/>
    <col min="4625" max="4625" width="9.5703125" style="27" customWidth="1"/>
    <col min="4626" max="4869" width="9.140625" style="27"/>
    <col min="4870" max="4870" width="31.42578125" style="27" customWidth="1"/>
    <col min="4871" max="4872" width="7.85546875" style="27" customWidth="1"/>
    <col min="4873" max="4873" width="8.5703125" style="27" customWidth="1"/>
    <col min="4874" max="4874" width="9.5703125" style="27" customWidth="1"/>
    <col min="4875" max="4875" width="12" style="27" customWidth="1"/>
    <col min="4876" max="4876" width="10.140625" style="27" customWidth="1"/>
    <col min="4877" max="4877" width="10.7109375" style="27" customWidth="1"/>
    <col min="4878" max="4878" width="20.28515625" style="27" customWidth="1"/>
    <col min="4879" max="4879" width="12.140625" style="27" customWidth="1"/>
    <col min="4880" max="4880" width="9.140625" style="27" customWidth="1"/>
    <col min="4881" max="4881" width="9.5703125" style="27" customWidth="1"/>
    <col min="4882" max="5125" width="9.140625" style="27"/>
    <col min="5126" max="5126" width="31.42578125" style="27" customWidth="1"/>
    <col min="5127" max="5128" width="7.85546875" style="27" customWidth="1"/>
    <col min="5129" max="5129" width="8.5703125" style="27" customWidth="1"/>
    <col min="5130" max="5130" width="9.5703125" style="27" customWidth="1"/>
    <col min="5131" max="5131" width="12" style="27" customWidth="1"/>
    <col min="5132" max="5132" width="10.140625" style="27" customWidth="1"/>
    <col min="5133" max="5133" width="10.7109375" style="27" customWidth="1"/>
    <col min="5134" max="5134" width="20.28515625" style="27" customWidth="1"/>
    <col min="5135" max="5135" width="12.140625" style="27" customWidth="1"/>
    <col min="5136" max="5136" width="9.140625" style="27" customWidth="1"/>
    <col min="5137" max="5137" width="9.5703125" style="27" customWidth="1"/>
    <col min="5138" max="5381" width="9.140625" style="27"/>
    <col min="5382" max="5382" width="31.42578125" style="27" customWidth="1"/>
    <col min="5383" max="5384" width="7.85546875" style="27" customWidth="1"/>
    <col min="5385" max="5385" width="8.5703125" style="27" customWidth="1"/>
    <col min="5386" max="5386" width="9.5703125" style="27" customWidth="1"/>
    <col min="5387" max="5387" width="12" style="27" customWidth="1"/>
    <col min="5388" max="5388" width="10.140625" style="27" customWidth="1"/>
    <col min="5389" max="5389" width="10.7109375" style="27" customWidth="1"/>
    <col min="5390" max="5390" width="20.28515625" style="27" customWidth="1"/>
    <col min="5391" max="5391" width="12.140625" style="27" customWidth="1"/>
    <col min="5392" max="5392" width="9.140625" style="27" customWidth="1"/>
    <col min="5393" max="5393" width="9.5703125" style="27" customWidth="1"/>
    <col min="5394" max="5637" width="9.140625" style="27"/>
    <col min="5638" max="5638" width="31.42578125" style="27" customWidth="1"/>
    <col min="5639" max="5640" width="7.85546875" style="27" customWidth="1"/>
    <col min="5641" max="5641" width="8.5703125" style="27" customWidth="1"/>
    <col min="5642" max="5642" width="9.5703125" style="27" customWidth="1"/>
    <col min="5643" max="5643" width="12" style="27" customWidth="1"/>
    <col min="5644" max="5644" width="10.140625" style="27" customWidth="1"/>
    <col min="5645" max="5645" width="10.7109375" style="27" customWidth="1"/>
    <col min="5646" max="5646" width="20.28515625" style="27" customWidth="1"/>
    <col min="5647" max="5647" width="12.140625" style="27" customWidth="1"/>
    <col min="5648" max="5648" width="9.140625" style="27" customWidth="1"/>
    <col min="5649" max="5649" width="9.5703125" style="27" customWidth="1"/>
    <col min="5650" max="5893" width="9.140625" style="27"/>
    <col min="5894" max="5894" width="31.42578125" style="27" customWidth="1"/>
    <col min="5895" max="5896" width="7.85546875" style="27" customWidth="1"/>
    <col min="5897" max="5897" width="8.5703125" style="27" customWidth="1"/>
    <col min="5898" max="5898" width="9.5703125" style="27" customWidth="1"/>
    <col min="5899" max="5899" width="12" style="27" customWidth="1"/>
    <col min="5900" max="5900" width="10.140625" style="27" customWidth="1"/>
    <col min="5901" max="5901" width="10.7109375" style="27" customWidth="1"/>
    <col min="5902" max="5902" width="20.28515625" style="27" customWidth="1"/>
    <col min="5903" max="5903" width="12.140625" style="27" customWidth="1"/>
    <col min="5904" max="5904" width="9.140625" style="27" customWidth="1"/>
    <col min="5905" max="5905" width="9.5703125" style="27" customWidth="1"/>
    <col min="5906" max="6149" width="9.140625" style="27"/>
    <col min="6150" max="6150" width="31.42578125" style="27" customWidth="1"/>
    <col min="6151" max="6152" width="7.85546875" style="27" customWidth="1"/>
    <col min="6153" max="6153" width="8.5703125" style="27" customWidth="1"/>
    <col min="6154" max="6154" width="9.5703125" style="27" customWidth="1"/>
    <col min="6155" max="6155" width="12" style="27" customWidth="1"/>
    <col min="6156" max="6156" width="10.140625" style="27" customWidth="1"/>
    <col min="6157" max="6157" width="10.7109375" style="27" customWidth="1"/>
    <col min="6158" max="6158" width="20.28515625" style="27" customWidth="1"/>
    <col min="6159" max="6159" width="12.140625" style="27" customWidth="1"/>
    <col min="6160" max="6160" width="9.140625" style="27" customWidth="1"/>
    <col min="6161" max="6161" width="9.5703125" style="27" customWidth="1"/>
    <col min="6162" max="6405" width="9.140625" style="27"/>
    <col min="6406" max="6406" width="31.42578125" style="27" customWidth="1"/>
    <col min="6407" max="6408" width="7.85546875" style="27" customWidth="1"/>
    <col min="6409" max="6409" width="8.5703125" style="27" customWidth="1"/>
    <col min="6410" max="6410" width="9.5703125" style="27" customWidth="1"/>
    <col min="6411" max="6411" width="12" style="27" customWidth="1"/>
    <col min="6412" max="6412" width="10.140625" style="27" customWidth="1"/>
    <col min="6413" max="6413" width="10.7109375" style="27" customWidth="1"/>
    <col min="6414" max="6414" width="20.28515625" style="27" customWidth="1"/>
    <col min="6415" max="6415" width="12.140625" style="27" customWidth="1"/>
    <col min="6416" max="6416" width="9.140625" style="27" customWidth="1"/>
    <col min="6417" max="6417" width="9.5703125" style="27" customWidth="1"/>
    <col min="6418" max="6661" width="9.140625" style="27"/>
    <col min="6662" max="6662" width="31.42578125" style="27" customWidth="1"/>
    <col min="6663" max="6664" width="7.85546875" style="27" customWidth="1"/>
    <col min="6665" max="6665" width="8.5703125" style="27" customWidth="1"/>
    <col min="6666" max="6666" width="9.5703125" style="27" customWidth="1"/>
    <col min="6667" max="6667" width="12" style="27" customWidth="1"/>
    <col min="6668" max="6668" width="10.140625" style="27" customWidth="1"/>
    <col min="6669" max="6669" width="10.7109375" style="27" customWidth="1"/>
    <col min="6670" max="6670" width="20.28515625" style="27" customWidth="1"/>
    <col min="6671" max="6671" width="12.140625" style="27" customWidth="1"/>
    <col min="6672" max="6672" width="9.140625" style="27" customWidth="1"/>
    <col min="6673" max="6673" width="9.5703125" style="27" customWidth="1"/>
    <col min="6674" max="6917" width="9.140625" style="27"/>
    <col min="6918" max="6918" width="31.42578125" style="27" customWidth="1"/>
    <col min="6919" max="6920" width="7.85546875" style="27" customWidth="1"/>
    <col min="6921" max="6921" width="8.5703125" style="27" customWidth="1"/>
    <col min="6922" max="6922" width="9.5703125" style="27" customWidth="1"/>
    <col min="6923" max="6923" width="12" style="27" customWidth="1"/>
    <col min="6924" max="6924" width="10.140625" style="27" customWidth="1"/>
    <col min="6925" max="6925" width="10.7109375" style="27" customWidth="1"/>
    <col min="6926" max="6926" width="20.28515625" style="27" customWidth="1"/>
    <col min="6927" max="6927" width="12.140625" style="27" customWidth="1"/>
    <col min="6928" max="6928" width="9.140625" style="27" customWidth="1"/>
    <col min="6929" max="6929" width="9.5703125" style="27" customWidth="1"/>
    <col min="6930" max="7173" width="9.140625" style="27"/>
    <col min="7174" max="7174" width="31.42578125" style="27" customWidth="1"/>
    <col min="7175" max="7176" width="7.85546875" style="27" customWidth="1"/>
    <col min="7177" max="7177" width="8.5703125" style="27" customWidth="1"/>
    <col min="7178" max="7178" width="9.5703125" style="27" customWidth="1"/>
    <col min="7179" max="7179" width="12" style="27" customWidth="1"/>
    <col min="7180" max="7180" width="10.140625" style="27" customWidth="1"/>
    <col min="7181" max="7181" width="10.7109375" style="27" customWidth="1"/>
    <col min="7182" max="7182" width="20.28515625" style="27" customWidth="1"/>
    <col min="7183" max="7183" width="12.140625" style="27" customWidth="1"/>
    <col min="7184" max="7184" width="9.140625" style="27" customWidth="1"/>
    <col min="7185" max="7185" width="9.5703125" style="27" customWidth="1"/>
    <col min="7186" max="7429" width="9.140625" style="27"/>
    <col min="7430" max="7430" width="31.42578125" style="27" customWidth="1"/>
    <col min="7431" max="7432" width="7.85546875" style="27" customWidth="1"/>
    <col min="7433" max="7433" width="8.5703125" style="27" customWidth="1"/>
    <col min="7434" max="7434" width="9.5703125" style="27" customWidth="1"/>
    <col min="7435" max="7435" width="12" style="27" customWidth="1"/>
    <col min="7436" max="7436" width="10.140625" style="27" customWidth="1"/>
    <col min="7437" max="7437" width="10.7109375" style="27" customWidth="1"/>
    <col min="7438" max="7438" width="20.28515625" style="27" customWidth="1"/>
    <col min="7439" max="7439" width="12.140625" style="27" customWidth="1"/>
    <col min="7440" max="7440" width="9.140625" style="27" customWidth="1"/>
    <col min="7441" max="7441" width="9.5703125" style="27" customWidth="1"/>
    <col min="7442" max="7685" width="9.140625" style="27"/>
    <col min="7686" max="7686" width="31.42578125" style="27" customWidth="1"/>
    <col min="7687" max="7688" width="7.85546875" style="27" customWidth="1"/>
    <col min="7689" max="7689" width="8.5703125" style="27" customWidth="1"/>
    <col min="7690" max="7690" width="9.5703125" style="27" customWidth="1"/>
    <col min="7691" max="7691" width="12" style="27" customWidth="1"/>
    <col min="7692" max="7692" width="10.140625" style="27" customWidth="1"/>
    <col min="7693" max="7693" width="10.7109375" style="27" customWidth="1"/>
    <col min="7694" max="7694" width="20.28515625" style="27" customWidth="1"/>
    <col min="7695" max="7695" width="12.140625" style="27" customWidth="1"/>
    <col min="7696" max="7696" width="9.140625" style="27" customWidth="1"/>
    <col min="7697" max="7697" width="9.5703125" style="27" customWidth="1"/>
    <col min="7698" max="7941" width="9.140625" style="27"/>
    <col min="7942" max="7942" width="31.42578125" style="27" customWidth="1"/>
    <col min="7943" max="7944" width="7.85546875" style="27" customWidth="1"/>
    <col min="7945" max="7945" width="8.5703125" style="27" customWidth="1"/>
    <col min="7946" max="7946" width="9.5703125" style="27" customWidth="1"/>
    <col min="7947" max="7947" width="12" style="27" customWidth="1"/>
    <col min="7948" max="7948" width="10.140625" style="27" customWidth="1"/>
    <col min="7949" max="7949" width="10.7109375" style="27" customWidth="1"/>
    <col min="7950" max="7950" width="20.28515625" style="27" customWidth="1"/>
    <col min="7951" max="7951" width="12.140625" style="27" customWidth="1"/>
    <col min="7952" max="7952" width="9.140625" style="27" customWidth="1"/>
    <col min="7953" max="7953" width="9.5703125" style="27" customWidth="1"/>
    <col min="7954" max="8197" width="9.140625" style="27"/>
    <col min="8198" max="8198" width="31.42578125" style="27" customWidth="1"/>
    <col min="8199" max="8200" width="7.85546875" style="27" customWidth="1"/>
    <col min="8201" max="8201" width="8.5703125" style="27" customWidth="1"/>
    <col min="8202" max="8202" width="9.5703125" style="27" customWidth="1"/>
    <col min="8203" max="8203" width="12" style="27" customWidth="1"/>
    <col min="8204" max="8204" width="10.140625" style="27" customWidth="1"/>
    <col min="8205" max="8205" width="10.7109375" style="27" customWidth="1"/>
    <col min="8206" max="8206" width="20.28515625" style="27" customWidth="1"/>
    <col min="8207" max="8207" width="12.140625" style="27" customWidth="1"/>
    <col min="8208" max="8208" width="9.140625" style="27" customWidth="1"/>
    <col min="8209" max="8209" width="9.5703125" style="27" customWidth="1"/>
    <col min="8210" max="8453" width="9.140625" style="27"/>
    <col min="8454" max="8454" width="31.42578125" style="27" customWidth="1"/>
    <col min="8455" max="8456" width="7.85546875" style="27" customWidth="1"/>
    <col min="8457" max="8457" width="8.5703125" style="27" customWidth="1"/>
    <col min="8458" max="8458" width="9.5703125" style="27" customWidth="1"/>
    <col min="8459" max="8459" width="12" style="27" customWidth="1"/>
    <col min="8460" max="8460" width="10.140625" style="27" customWidth="1"/>
    <col min="8461" max="8461" width="10.7109375" style="27" customWidth="1"/>
    <col min="8462" max="8462" width="20.28515625" style="27" customWidth="1"/>
    <col min="8463" max="8463" width="12.140625" style="27" customWidth="1"/>
    <col min="8464" max="8464" width="9.140625" style="27" customWidth="1"/>
    <col min="8465" max="8465" width="9.5703125" style="27" customWidth="1"/>
    <col min="8466" max="8709" width="9.140625" style="27"/>
    <col min="8710" max="8710" width="31.42578125" style="27" customWidth="1"/>
    <col min="8711" max="8712" width="7.85546875" style="27" customWidth="1"/>
    <col min="8713" max="8713" width="8.5703125" style="27" customWidth="1"/>
    <col min="8714" max="8714" width="9.5703125" style="27" customWidth="1"/>
    <col min="8715" max="8715" width="12" style="27" customWidth="1"/>
    <col min="8716" max="8716" width="10.140625" style="27" customWidth="1"/>
    <col min="8717" max="8717" width="10.7109375" style="27" customWidth="1"/>
    <col min="8718" max="8718" width="20.28515625" style="27" customWidth="1"/>
    <col min="8719" max="8719" width="12.140625" style="27" customWidth="1"/>
    <col min="8720" max="8720" width="9.140625" style="27" customWidth="1"/>
    <col min="8721" max="8721" width="9.5703125" style="27" customWidth="1"/>
    <col min="8722" max="8965" width="9.140625" style="27"/>
    <col min="8966" max="8966" width="31.42578125" style="27" customWidth="1"/>
    <col min="8967" max="8968" width="7.85546875" style="27" customWidth="1"/>
    <col min="8969" max="8969" width="8.5703125" style="27" customWidth="1"/>
    <col min="8970" max="8970" width="9.5703125" style="27" customWidth="1"/>
    <col min="8971" max="8971" width="12" style="27" customWidth="1"/>
    <col min="8972" max="8972" width="10.140625" style="27" customWidth="1"/>
    <col min="8973" max="8973" width="10.7109375" style="27" customWidth="1"/>
    <col min="8974" max="8974" width="20.28515625" style="27" customWidth="1"/>
    <col min="8975" max="8975" width="12.140625" style="27" customWidth="1"/>
    <col min="8976" max="8976" width="9.140625" style="27" customWidth="1"/>
    <col min="8977" max="8977" width="9.5703125" style="27" customWidth="1"/>
    <col min="8978" max="9221" width="9.140625" style="27"/>
    <col min="9222" max="9222" width="31.42578125" style="27" customWidth="1"/>
    <col min="9223" max="9224" width="7.85546875" style="27" customWidth="1"/>
    <col min="9225" max="9225" width="8.5703125" style="27" customWidth="1"/>
    <col min="9226" max="9226" width="9.5703125" style="27" customWidth="1"/>
    <col min="9227" max="9227" width="12" style="27" customWidth="1"/>
    <col min="9228" max="9228" width="10.140625" style="27" customWidth="1"/>
    <col min="9229" max="9229" width="10.7109375" style="27" customWidth="1"/>
    <col min="9230" max="9230" width="20.28515625" style="27" customWidth="1"/>
    <col min="9231" max="9231" width="12.140625" style="27" customWidth="1"/>
    <col min="9232" max="9232" width="9.140625" style="27" customWidth="1"/>
    <col min="9233" max="9233" width="9.5703125" style="27" customWidth="1"/>
    <col min="9234" max="9477" width="9.140625" style="27"/>
    <col min="9478" max="9478" width="31.42578125" style="27" customWidth="1"/>
    <col min="9479" max="9480" width="7.85546875" style="27" customWidth="1"/>
    <col min="9481" max="9481" width="8.5703125" style="27" customWidth="1"/>
    <col min="9482" max="9482" width="9.5703125" style="27" customWidth="1"/>
    <col min="9483" max="9483" width="12" style="27" customWidth="1"/>
    <col min="9484" max="9484" width="10.140625" style="27" customWidth="1"/>
    <col min="9485" max="9485" width="10.7109375" style="27" customWidth="1"/>
    <col min="9486" max="9486" width="20.28515625" style="27" customWidth="1"/>
    <col min="9487" max="9487" width="12.140625" style="27" customWidth="1"/>
    <col min="9488" max="9488" width="9.140625" style="27" customWidth="1"/>
    <col min="9489" max="9489" width="9.5703125" style="27" customWidth="1"/>
    <col min="9490" max="9733" width="9.140625" style="27"/>
    <col min="9734" max="9734" width="31.42578125" style="27" customWidth="1"/>
    <col min="9735" max="9736" width="7.85546875" style="27" customWidth="1"/>
    <col min="9737" max="9737" width="8.5703125" style="27" customWidth="1"/>
    <col min="9738" max="9738" width="9.5703125" style="27" customWidth="1"/>
    <col min="9739" max="9739" width="12" style="27" customWidth="1"/>
    <col min="9740" max="9740" width="10.140625" style="27" customWidth="1"/>
    <col min="9741" max="9741" width="10.7109375" style="27" customWidth="1"/>
    <col min="9742" max="9742" width="20.28515625" style="27" customWidth="1"/>
    <col min="9743" max="9743" width="12.140625" style="27" customWidth="1"/>
    <col min="9744" max="9744" width="9.140625" style="27" customWidth="1"/>
    <col min="9745" max="9745" width="9.5703125" style="27" customWidth="1"/>
    <col min="9746" max="9989" width="9.140625" style="27"/>
    <col min="9990" max="9990" width="31.42578125" style="27" customWidth="1"/>
    <col min="9991" max="9992" width="7.85546875" style="27" customWidth="1"/>
    <col min="9993" max="9993" width="8.5703125" style="27" customWidth="1"/>
    <col min="9994" max="9994" width="9.5703125" style="27" customWidth="1"/>
    <col min="9995" max="9995" width="12" style="27" customWidth="1"/>
    <col min="9996" max="9996" width="10.140625" style="27" customWidth="1"/>
    <col min="9997" max="9997" width="10.7109375" style="27" customWidth="1"/>
    <col min="9998" max="9998" width="20.28515625" style="27" customWidth="1"/>
    <col min="9999" max="9999" width="12.140625" style="27" customWidth="1"/>
    <col min="10000" max="10000" width="9.140625" style="27" customWidth="1"/>
    <col min="10001" max="10001" width="9.5703125" style="27" customWidth="1"/>
    <col min="10002" max="10245" width="9.140625" style="27"/>
    <col min="10246" max="10246" width="31.42578125" style="27" customWidth="1"/>
    <col min="10247" max="10248" width="7.85546875" style="27" customWidth="1"/>
    <col min="10249" max="10249" width="8.5703125" style="27" customWidth="1"/>
    <col min="10250" max="10250" width="9.5703125" style="27" customWidth="1"/>
    <col min="10251" max="10251" width="12" style="27" customWidth="1"/>
    <col min="10252" max="10252" width="10.140625" style="27" customWidth="1"/>
    <col min="10253" max="10253" width="10.7109375" style="27" customWidth="1"/>
    <col min="10254" max="10254" width="20.28515625" style="27" customWidth="1"/>
    <col min="10255" max="10255" width="12.140625" style="27" customWidth="1"/>
    <col min="10256" max="10256" width="9.140625" style="27" customWidth="1"/>
    <col min="10257" max="10257" width="9.5703125" style="27" customWidth="1"/>
    <col min="10258" max="10501" width="9.140625" style="27"/>
    <col min="10502" max="10502" width="31.42578125" style="27" customWidth="1"/>
    <col min="10503" max="10504" width="7.85546875" style="27" customWidth="1"/>
    <col min="10505" max="10505" width="8.5703125" style="27" customWidth="1"/>
    <col min="10506" max="10506" width="9.5703125" style="27" customWidth="1"/>
    <col min="10507" max="10507" width="12" style="27" customWidth="1"/>
    <col min="10508" max="10508" width="10.140625" style="27" customWidth="1"/>
    <col min="10509" max="10509" width="10.7109375" style="27" customWidth="1"/>
    <col min="10510" max="10510" width="20.28515625" style="27" customWidth="1"/>
    <col min="10511" max="10511" width="12.140625" style="27" customWidth="1"/>
    <col min="10512" max="10512" width="9.140625" style="27" customWidth="1"/>
    <col min="10513" max="10513" width="9.5703125" style="27" customWidth="1"/>
    <col min="10514" max="10757" width="9.140625" style="27"/>
    <col min="10758" max="10758" width="31.42578125" style="27" customWidth="1"/>
    <col min="10759" max="10760" width="7.85546875" style="27" customWidth="1"/>
    <col min="10761" max="10761" width="8.5703125" style="27" customWidth="1"/>
    <col min="10762" max="10762" width="9.5703125" style="27" customWidth="1"/>
    <col min="10763" max="10763" width="12" style="27" customWidth="1"/>
    <col min="10764" max="10764" width="10.140625" style="27" customWidth="1"/>
    <col min="10765" max="10765" width="10.7109375" style="27" customWidth="1"/>
    <col min="10766" max="10766" width="20.28515625" style="27" customWidth="1"/>
    <col min="10767" max="10767" width="12.140625" style="27" customWidth="1"/>
    <col min="10768" max="10768" width="9.140625" style="27" customWidth="1"/>
    <col min="10769" max="10769" width="9.5703125" style="27" customWidth="1"/>
    <col min="10770" max="11013" width="9.140625" style="27"/>
    <col min="11014" max="11014" width="31.42578125" style="27" customWidth="1"/>
    <col min="11015" max="11016" width="7.85546875" style="27" customWidth="1"/>
    <col min="11017" max="11017" width="8.5703125" style="27" customWidth="1"/>
    <col min="11018" max="11018" width="9.5703125" style="27" customWidth="1"/>
    <col min="11019" max="11019" width="12" style="27" customWidth="1"/>
    <col min="11020" max="11020" width="10.140625" style="27" customWidth="1"/>
    <col min="11021" max="11021" width="10.7109375" style="27" customWidth="1"/>
    <col min="11022" max="11022" width="20.28515625" style="27" customWidth="1"/>
    <col min="11023" max="11023" width="12.140625" style="27" customWidth="1"/>
    <col min="11024" max="11024" width="9.140625" style="27" customWidth="1"/>
    <col min="11025" max="11025" width="9.5703125" style="27" customWidth="1"/>
    <col min="11026" max="11269" width="9.140625" style="27"/>
    <col min="11270" max="11270" width="31.42578125" style="27" customWidth="1"/>
    <col min="11271" max="11272" width="7.85546875" style="27" customWidth="1"/>
    <col min="11273" max="11273" width="8.5703125" style="27" customWidth="1"/>
    <col min="11274" max="11274" width="9.5703125" style="27" customWidth="1"/>
    <col min="11275" max="11275" width="12" style="27" customWidth="1"/>
    <col min="11276" max="11276" width="10.140625" style="27" customWidth="1"/>
    <col min="11277" max="11277" width="10.7109375" style="27" customWidth="1"/>
    <col min="11278" max="11278" width="20.28515625" style="27" customWidth="1"/>
    <col min="11279" max="11279" width="12.140625" style="27" customWidth="1"/>
    <col min="11280" max="11280" width="9.140625" style="27" customWidth="1"/>
    <col min="11281" max="11281" width="9.5703125" style="27" customWidth="1"/>
    <col min="11282" max="11525" width="9.140625" style="27"/>
    <col min="11526" max="11526" width="31.42578125" style="27" customWidth="1"/>
    <col min="11527" max="11528" width="7.85546875" style="27" customWidth="1"/>
    <col min="11529" max="11529" width="8.5703125" style="27" customWidth="1"/>
    <col min="11530" max="11530" width="9.5703125" style="27" customWidth="1"/>
    <col min="11531" max="11531" width="12" style="27" customWidth="1"/>
    <col min="11532" max="11532" width="10.140625" style="27" customWidth="1"/>
    <col min="11533" max="11533" width="10.7109375" style="27" customWidth="1"/>
    <col min="11534" max="11534" width="20.28515625" style="27" customWidth="1"/>
    <col min="11535" max="11535" width="12.140625" style="27" customWidth="1"/>
    <col min="11536" max="11536" width="9.140625" style="27" customWidth="1"/>
    <col min="11537" max="11537" width="9.5703125" style="27" customWidth="1"/>
    <col min="11538" max="11781" width="9.140625" style="27"/>
    <col min="11782" max="11782" width="31.42578125" style="27" customWidth="1"/>
    <col min="11783" max="11784" width="7.85546875" style="27" customWidth="1"/>
    <col min="11785" max="11785" width="8.5703125" style="27" customWidth="1"/>
    <col min="11786" max="11786" width="9.5703125" style="27" customWidth="1"/>
    <col min="11787" max="11787" width="12" style="27" customWidth="1"/>
    <col min="11788" max="11788" width="10.140625" style="27" customWidth="1"/>
    <col min="11789" max="11789" width="10.7109375" style="27" customWidth="1"/>
    <col min="11790" max="11790" width="20.28515625" style="27" customWidth="1"/>
    <col min="11791" max="11791" width="12.140625" style="27" customWidth="1"/>
    <col min="11792" max="11792" width="9.140625" style="27" customWidth="1"/>
    <col min="11793" max="11793" width="9.5703125" style="27" customWidth="1"/>
    <col min="11794" max="12037" width="9.140625" style="27"/>
    <col min="12038" max="12038" width="31.42578125" style="27" customWidth="1"/>
    <col min="12039" max="12040" width="7.85546875" style="27" customWidth="1"/>
    <col min="12041" max="12041" width="8.5703125" style="27" customWidth="1"/>
    <col min="12042" max="12042" width="9.5703125" style="27" customWidth="1"/>
    <col min="12043" max="12043" width="12" style="27" customWidth="1"/>
    <col min="12044" max="12044" width="10.140625" style="27" customWidth="1"/>
    <col min="12045" max="12045" width="10.7109375" style="27" customWidth="1"/>
    <col min="12046" max="12046" width="20.28515625" style="27" customWidth="1"/>
    <col min="12047" max="12047" width="12.140625" style="27" customWidth="1"/>
    <col min="12048" max="12048" width="9.140625" style="27" customWidth="1"/>
    <col min="12049" max="12049" width="9.5703125" style="27" customWidth="1"/>
    <col min="12050" max="12293" width="9.140625" style="27"/>
    <col min="12294" max="12294" width="31.42578125" style="27" customWidth="1"/>
    <col min="12295" max="12296" width="7.85546875" style="27" customWidth="1"/>
    <col min="12297" max="12297" width="8.5703125" style="27" customWidth="1"/>
    <col min="12298" max="12298" width="9.5703125" style="27" customWidth="1"/>
    <col min="12299" max="12299" width="12" style="27" customWidth="1"/>
    <col min="12300" max="12300" width="10.140625" style="27" customWidth="1"/>
    <col min="12301" max="12301" width="10.7109375" style="27" customWidth="1"/>
    <col min="12302" max="12302" width="20.28515625" style="27" customWidth="1"/>
    <col min="12303" max="12303" width="12.140625" style="27" customWidth="1"/>
    <col min="12304" max="12304" width="9.140625" style="27" customWidth="1"/>
    <col min="12305" max="12305" width="9.5703125" style="27" customWidth="1"/>
    <col min="12306" max="12549" width="9.140625" style="27"/>
    <col min="12550" max="12550" width="31.42578125" style="27" customWidth="1"/>
    <col min="12551" max="12552" width="7.85546875" style="27" customWidth="1"/>
    <col min="12553" max="12553" width="8.5703125" style="27" customWidth="1"/>
    <col min="12554" max="12554" width="9.5703125" style="27" customWidth="1"/>
    <col min="12555" max="12555" width="12" style="27" customWidth="1"/>
    <col min="12556" max="12556" width="10.140625" style="27" customWidth="1"/>
    <col min="12557" max="12557" width="10.7109375" style="27" customWidth="1"/>
    <col min="12558" max="12558" width="20.28515625" style="27" customWidth="1"/>
    <col min="12559" max="12559" width="12.140625" style="27" customWidth="1"/>
    <col min="12560" max="12560" width="9.140625" style="27" customWidth="1"/>
    <col min="12561" max="12561" width="9.5703125" style="27" customWidth="1"/>
    <col min="12562" max="12805" width="9.140625" style="27"/>
    <col min="12806" max="12806" width="31.42578125" style="27" customWidth="1"/>
    <col min="12807" max="12808" width="7.85546875" style="27" customWidth="1"/>
    <col min="12809" max="12809" width="8.5703125" style="27" customWidth="1"/>
    <col min="12810" max="12810" width="9.5703125" style="27" customWidth="1"/>
    <col min="12811" max="12811" width="12" style="27" customWidth="1"/>
    <col min="12812" max="12812" width="10.140625" style="27" customWidth="1"/>
    <col min="12813" max="12813" width="10.7109375" style="27" customWidth="1"/>
    <col min="12814" max="12814" width="20.28515625" style="27" customWidth="1"/>
    <col min="12815" max="12815" width="12.140625" style="27" customWidth="1"/>
    <col min="12816" max="12816" width="9.140625" style="27" customWidth="1"/>
    <col min="12817" max="12817" width="9.5703125" style="27" customWidth="1"/>
    <col min="12818" max="13061" width="9.140625" style="27"/>
    <col min="13062" max="13062" width="31.42578125" style="27" customWidth="1"/>
    <col min="13063" max="13064" width="7.85546875" style="27" customWidth="1"/>
    <col min="13065" max="13065" width="8.5703125" style="27" customWidth="1"/>
    <col min="13066" max="13066" width="9.5703125" style="27" customWidth="1"/>
    <col min="13067" max="13067" width="12" style="27" customWidth="1"/>
    <col min="13068" max="13068" width="10.140625" style="27" customWidth="1"/>
    <col min="13069" max="13069" width="10.7109375" style="27" customWidth="1"/>
    <col min="13070" max="13070" width="20.28515625" style="27" customWidth="1"/>
    <col min="13071" max="13071" width="12.140625" style="27" customWidth="1"/>
    <col min="13072" max="13072" width="9.140625" style="27" customWidth="1"/>
    <col min="13073" max="13073" width="9.5703125" style="27" customWidth="1"/>
    <col min="13074" max="13317" width="9.140625" style="27"/>
    <col min="13318" max="13318" width="31.42578125" style="27" customWidth="1"/>
    <col min="13319" max="13320" width="7.85546875" style="27" customWidth="1"/>
    <col min="13321" max="13321" width="8.5703125" style="27" customWidth="1"/>
    <col min="13322" max="13322" width="9.5703125" style="27" customWidth="1"/>
    <col min="13323" max="13323" width="12" style="27" customWidth="1"/>
    <col min="13324" max="13324" width="10.140625" style="27" customWidth="1"/>
    <col min="13325" max="13325" width="10.7109375" style="27" customWidth="1"/>
    <col min="13326" max="13326" width="20.28515625" style="27" customWidth="1"/>
    <col min="13327" max="13327" width="12.140625" style="27" customWidth="1"/>
    <col min="13328" max="13328" width="9.140625" style="27" customWidth="1"/>
    <col min="13329" max="13329" width="9.5703125" style="27" customWidth="1"/>
    <col min="13330" max="13573" width="9.140625" style="27"/>
    <col min="13574" max="13574" width="31.42578125" style="27" customWidth="1"/>
    <col min="13575" max="13576" width="7.85546875" style="27" customWidth="1"/>
    <col min="13577" max="13577" width="8.5703125" style="27" customWidth="1"/>
    <col min="13578" max="13578" width="9.5703125" style="27" customWidth="1"/>
    <col min="13579" max="13579" width="12" style="27" customWidth="1"/>
    <col min="13580" max="13580" width="10.140625" style="27" customWidth="1"/>
    <col min="13581" max="13581" width="10.7109375" style="27" customWidth="1"/>
    <col min="13582" max="13582" width="20.28515625" style="27" customWidth="1"/>
    <col min="13583" max="13583" width="12.140625" style="27" customWidth="1"/>
    <col min="13584" max="13584" width="9.140625" style="27" customWidth="1"/>
    <col min="13585" max="13585" width="9.5703125" style="27" customWidth="1"/>
    <col min="13586" max="13829" width="9.140625" style="27"/>
    <col min="13830" max="13830" width="31.42578125" style="27" customWidth="1"/>
    <col min="13831" max="13832" width="7.85546875" style="27" customWidth="1"/>
    <col min="13833" max="13833" width="8.5703125" style="27" customWidth="1"/>
    <col min="13834" max="13834" width="9.5703125" style="27" customWidth="1"/>
    <col min="13835" max="13835" width="12" style="27" customWidth="1"/>
    <col min="13836" max="13836" width="10.140625" style="27" customWidth="1"/>
    <col min="13837" max="13837" width="10.7109375" style="27" customWidth="1"/>
    <col min="13838" max="13838" width="20.28515625" style="27" customWidth="1"/>
    <col min="13839" max="13839" width="12.140625" style="27" customWidth="1"/>
    <col min="13840" max="13840" width="9.140625" style="27" customWidth="1"/>
    <col min="13841" max="13841" width="9.5703125" style="27" customWidth="1"/>
    <col min="13842" max="14085" width="9.140625" style="27"/>
    <col min="14086" max="14086" width="31.42578125" style="27" customWidth="1"/>
    <col min="14087" max="14088" width="7.85546875" style="27" customWidth="1"/>
    <col min="14089" max="14089" width="8.5703125" style="27" customWidth="1"/>
    <col min="14090" max="14090" width="9.5703125" style="27" customWidth="1"/>
    <col min="14091" max="14091" width="12" style="27" customWidth="1"/>
    <col min="14092" max="14092" width="10.140625" style="27" customWidth="1"/>
    <col min="14093" max="14093" width="10.7109375" style="27" customWidth="1"/>
    <col min="14094" max="14094" width="20.28515625" style="27" customWidth="1"/>
    <col min="14095" max="14095" width="12.140625" style="27" customWidth="1"/>
    <col min="14096" max="14096" width="9.140625" style="27" customWidth="1"/>
    <col min="14097" max="14097" width="9.5703125" style="27" customWidth="1"/>
    <col min="14098" max="14341" width="9.140625" style="27"/>
    <col min="14342" max="14342" width="31.42578125" style="27" customWidth="1"/>
    <col min="14343" max="14344" width="7.85546875" style="27" customWidth="1"/>
    <col min="14345" max="14345" width="8.5703125" style="27" customWidth="1"/>
    <col min="14346" max="14346" width="9.5703125" style="27" customWidth="1"/>
    <col min="14347" max="14347" width="12" style="27" customWidth="1"/>
    <col min="14348" max="14348" width="10.140625" style="27" customWidth="1"/>
    <col min="14349" max="14349" width="10.7109375" style="27" customWidth="1"/>
    <col min="14350" max="14350" width="20.28515625" style="27" customWidth="1"/>
    <col min="14351" max="14351" width="12.140625" style="27" customWidth="1"/>
    <col min="14352" max="14352" width="9.140625" style="27" customWidth="1"/>
    <col min="14353" max="14353" width="9.5703125" style="27" customWidth="1"/>
    <col min="14354" max="14597" width="9.140625" style="27"/>
    <col min="14598" max="14598" width="31.42578125" style="27" customWidth="1"/>
    <col min="14599" max="14600" width="7.85546875" style="27" customWidth="1"/>
    <col min="14601" max="14601" width="8.5703125" style="27" customWidth="1"/>
    <col min="14602" max="14602" width="9.5703125" style="27" customWidth="1"/>
    <col min="14603" max="14603" width="12" style="27" customWidth="1"/>
    <col min="14604" max="14604" width="10.140625" style="27" customWidth="1"/>
    <col min="14605" max="14605" width="10.7109375" style="27" customWidth="1"/>
    <col min="14606" max="14606" width="20.28515625" style="27" customWidth="1"/>
    <col min="14607" max="14607" width="12.140625" style="27" customWidth="1"/>
    <col min="14608" max="14608" width="9.140625" style="27" customWidth="1"/>
    <col min="14609" max="14609" width="9.5703125" style="27" customWidth="1"/>
    <col min="14610" max="14853" width="9.140625" style="27"/>
    <col min="14854" max="14854" width="31.42578125" style="27" customWidth="1"/>
    <col min="14855" max="14856" width="7.85546875" style="27" customWidth="1"/>
    <col min="14857" max="14857" width="8.5703125" style="27" customWidth="1"/>
    <col min="14858" max="14858" width="9.5703125" style="27" customWidth="1"/>
    <col min="14859" max="14859" width="12" style="27" customWidth="1"/>
    <col min="14860" max="14860" width="10.140625" style="27" customWidth="1"/>
    <col min="14861" max="14861" width="10.7109375" style="27" customWidth="1"/>
    <col min="14862" max="14862" width="20.28515625" style="27" customWidth="1"/>
    <col min="14863" max="14863" width="12.140625" style="27" customWidth="1"/>
    <col min="14864" max="14864" width="9.140625" style="27" customWidth="1"/>
    <col min="14865" max="14865" width="9.5703125" style="27" customWidth="1"/>
    <col min="14866" max="15109" width="9.140625" style="27"/>
    <col min="15110" max="15110" width="31.42578125" style="27" customWidth="1"/>
    <col min="15111" max="15112" width="7.85546875" style="27" customWidth="1"/>
    <col min="15113" max="15113" width="8.5703125" style="27" customWidth="1"/>
    <col min="15114" max="15114" width="9.5703125" style="27" customWidth="1"/>
    <col min="15115" max="15115" width="12" style="27" customWidth="1"/>
    <col min="15116" max="15116" width="10.140625" style="27" customWidth="1"/>
    <col min="15117" max="15117" width="10.7109375" style="27" customWidth="1"/>
    <col min="15118" max="15118" width="20.28515625" style="27" customWidth="1"/>
    <col min="15119" max="15119" width="12.140625" style="27" customWidth="1"/>
    <col min="15120" max="15120" width="9.140625" style="27" customWidth="1"/>
    <col min="15121" max="15121" width="9.5703125" style="27" customWidth="1"/>
    <col min="15122" max="15365" width="9.140625" style="27"/>
    <col min="15366" max="15366" width="31.42578125" style="27" customWidth="1"/>
    <col min="15367" max="15368" width="7.85546875" style="27" customWidth="1"/>
    <col min="15369" max="15369" width="8.5703125" style="27" customWidth="1"/>
    <col min="15370" max="15370" width="9.5703125" style="27" customWidth="1"/>
    <col min="15371" max="15371" width="12" style="27" customWidth="1"/>
    <col min="15372" max="15372" width="10.140625" style="27" customWidth="1"/>
    <col min="15373" max="15373" width="10.7109375" style="27" customWidth="1"/>
    <col min="15374" max="15374" width="20.28515625" style="27" customWidth="1"/>
    <col min="15375" max="15375" width="12.140625" style="27" customWidth="1"/>
    <col min="15376" max="15376" width="9.140625" style="27" customWidth="1"/>
    <col min="15377" max="15377" width="9.5703125" style="27" customWidth="1"/>
    <col min="15378" max="15621" width="9.140625" style="27"/>
    <col min="15622" max="15622" width="31.42578125" style="27" customWidth="1"/>
    <col min="15623" max="15624" width="7.85546875" style="27" customWidth="1"/>
    <col min="15625" max="15625" width="8.5703125" style="27" customWidth="1"/>
    <col min="15626" max="15626" width="9.5703125" style="27" customWidth="1"/>
    <col min="15627" max="15627" width="12" style="27" customWidth="1"/>
    <col min="15628" max="15628" width="10.140625" style="27" customWidth="1"/>
    <col min="15629" max="15629" width="10.7109375" style="27" customWidth="1"/>
    <col min="15630" max="15630" width="20.28515625" style="27" customWidth="1"/>
    <col min="15631" max="15631" width="12.140625" style="27" customWidth="1"/>
    <col min="15632" max="15632" width="9.140625" style="27" customWidth="1"/>
    <col min="15633" max="15633" width="9.5703125" style="27" customWidth="1"/>
    <col min="15634" max="15877" width="9.140625" style="27"/>
    <col min="15878" max="15878" width="31.42578125" style="27" customWidth="1"/>
    <col min="15879" max="15880" width="7.85546875" style="27" customWidth="1"/>
    <col min="15881" max="15881" width="8.5703125" style="27" customWidth="1"/>
    <col min="15882" max="15882" width="9.5703125" style="27" customWidth="1"/>
    <col min="15883" max="15883" width="12" style="27" customWidth="1"/>
    <col min="15884" max="15884" width="10.140625" style="27" customWidth="1"/>
    <col min="15885" max="15885" width="10.7109375" style="27" customWidth="1"/>
    <col min="15886" max="15886" width="20.28515625" style="27" customWidth="1"/>
    <col min="15887" max="15887" width="12.140625" style="27" customWidth="1"/>
    <col min="15888" max="15888" width="9.140625" style="27" customWidth="1"/>
    <col min="15889" max="15889" width="9.5703125" style="27" customWidth="1"/>
    <col min="15890" max="16133" width="9.140625" style="27"/>
    <col min="16134" max="16134" width="31.42578125" style="27" customWidth="1"/>
    <col min="16135" max="16136" width="7.85546875" style="27" customWidth="1"/>
    <col min="16137" max="16137" width="8.5703125" style="27" customWidth="1"/>
    <col min="16138" max="16138" width="9.5703125" style="27" customWidth="1"/>
    <col min="16139" max="16139" width="12" style="27" customWidth="1"/>
    <col min="16140" max="16140" width="10.140625" style="27" customWidth="1"/>
    <col min="16141" max="16141" width="10.7109375" style="27" customWidth="1"/>
    <col min="16142" max="16142" width="20.28515625" style="27" customWidth="1"/>
    <col min="16143" max="16143" width="12.140625" style="27" customWidth="1"/>
    <col min="16144" max="16144" width="9.140625" style="27" customWidth="1"/>
    <col min="16145" max="16145" width="9.5703125" style="27" customWidth="1"/>
    <col min="16146" max="16384" width="9.140625" style="27"/>
  </cols>
  <sheetData>
    <row r="1" spans="1:34" s="2" customFormat="1" ht="20.25">
      <c r="A1" s="17"/>
      <c r="B1" s="19" t="s">
        <v>88</v>
      </c>
      <c r="C1" s="19"/>
      <c r="D1" s="19"/>
      <c r="E1" s="19"/>
      <c r="G1" s="17"/>
      <c r="H1" s="17"/>
      <c r="I1" s="19" t="s">
        <v>149</v>
      </c>
      <c r="J1" s="19"/>
      <c r="K1" s="19"/>
      <c r="L1" s="19"/>
      <c r="M1" s="19"/>
      <c r="N1" s="19"/>
      <c r="O1" s="19"/>
      <c r="P1" s="19"/>
      <c r="Q1" s="19"/>
    </row>
    <row r="2" spans="1:34" s="2" customFormat="1" ht="69" customHeight="1">
      <c r="A2" s="113" t="s">
        <v>87</v>
      </c>
      <c r="B2" s="113"/>
      <c r="C2" s="113"/>
      <c r="D2" s="113"/>
      <c r="E2" s="113"/>
      <c r="F2" s="20"/>
      <c r="G2" s="79"/>
      <c r="H2" s="113" t="s">
        <v>148</v>
      </c>
      <c r="I2" s="113"/>
      <c r="J2" s="113"/>
      <c r="K2" s="113"/>
      <c r="L2" s="113"/>
      <c r="M2" s="113"/>
      <c r="N2" s="113"/>
      <c r="O2" s="113"/>
      <c r="P2" s="113"/>
      <c r="Q2" s="113"/>
    </row>
    <row r="3" spans="1:34" s="2" customFormat="1" ht="18.75">
      <c r="A3" s="20"/>
      <c r="B3" s="20"/>
      <c r="C3" s="66"/>
      <c r="D3" s="20"/>
      <c r="E3" s="20"/>
      <c r="F3" s="20"/>
      <c r="G3" s="20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34" s="2" customFormat="1" ht="18.75">
      <c r="A4" s="112" t="s">
        <v>103</v>
      </c>
      <c r="B4" s="112"/>
      <c r="C4" s="112"/>
      <c r="D4" s="112"/>
      <c r="E4" s="112"/>
      <c r="F4" s="20"/>
      <c r="G4" s="78"/>
      <c r="H4" s="112" t="s">
        <v>90</v>
      </c>
      <c r="I4" s="112"/>
      <c r="J4" s="112"/>
      <c r="K4" s="112"/>
      <c r="L4" s="112"/>
      <c r="M4" s="112"/>
      <c r="N4" s="112"/>
      <c r="O4" s="112"/>
      <c r="P4" s="112"/>
      <c r="Q4" s="112"/>
    </row>
    <row r="5" spans="1:34" s="2" customFormat="1" ht="18.75">
      <c r="A5" s="20"/>
      <c r="B5" s="20"/>
      <c r="C5" s="66"/>
      <c r="D5" s="20"/>
      <c r="E5" s="20"/>
      <c r="F5" s="20"/>
      <c r="G5" s="20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34" s="2" customFormat="1" ht="18.75">
      <c r="A6" s="112" t="s">
        <v>102</v>
      </c>
      <c r="B6" s="112"/>
      <c r="C6" s="112"/>
      <c r="D6" s="112"/>
      <c r="E6" s="112"/>
      <c r="F6" s="20"/>
      <c r="G6" s="78"/>
      <c r="H6" s="112" t="s">
        <v>101</v>
      </c>
      <c r="I6" s="112"/>
      <c r="J6" s="112"/>
      <c r="K6" s="112"/>
      <c r="L6" s="112"/>
      <c r="M6" s="112"/>
      <c r="N6" s="112"/>
      <c r="O6" s="112"/>
      <c r="P6" s="112"/>
      <c r="Q6" s="112"/>
    </row>
    <row r="7" spans="1:34" s="2" customFormat="1" ht="18.75">
      <c r="A7" s="20"/>
      <c r="B7" s="20"/>
      <c r="C7" s="6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4" s="26" customFormat="1">
      <c r="A8" s="114"/>
      <c r="B8" s="114"/>
      <c r="C8" s="114"/>
      <c r="D8" s="114"/>
      <c r="E8" s="114"/>
      <c r="F8" s="114"/>
      <c r="H8" s="80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34" s="2" customFormat="1" ht="18.75">
      <c r="A9" s="20"/>
      <c r="B9" s="20"/>
      <c r="C9" s="66"/>
      <c r="D9" s="66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34" s="62" customFormat="1" ht="19.5" customHeight="1">
      <c r="A10" s="91"/>
      <c r="B10" s="90"/>
      <c r="C10" s="90"/>
      <c r="D10" s="116" t="s">
        <v>0</v>
      </c>
      <c r="E10" s="116"/>
      <c r="F10" s="116"/>
      <c r="G10" s="116"/>
      <c r="H10" s="116"/>
      <c r="I10" s="116"/>
      <c r="J10" s="116"/>
      <c r="K10" s="116"/>
      <c r="L10" s="91"/>
      <c r="M10" s="91"/>
      <c r="N10" s="90"/>
      <c r="O10" s="67"/>
      <c r="P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s="1" customFormat="1" ht="24.75" customHeight="1">
      <c r="A11" s="68"/>
      <c r="B11" s="68"/>
      <c r="C11" s="117" t="s">
        <v>86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2"/>
      <c r="N11" s="69"/>
      <c r="O11" s="89"/>
      <c r="P11" s="89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s="1" customFormat="1" ht="29.25" customHeight="1">
      <c r="A12" s="2"/>
      <c r="B12" s="70"/>
      <c r="C12" s="70"/>
      <c r="D12" s="71" t="s">
        <v>116</v>
      </c>
      <c r="E12" s="71"/>
      <c r="F12" s="71"/>
      <c r="G12" s="71"/>
      <c r="H12" s="71"/>
      <c r="I12" s="71"/>
      <c r="J12" s="71"/>
      <c r="K12" s="71"/>
      <c r="L12" s="2"/>
      <c r="M12" s="2"/>
      <c r="N12" s="2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s="1" customFormat="1" ht="12.75">
      <c r="A13" s="4"/>
      <c r="B13" s="4"/>
      <c r="C13" s="4"/>
      <c r="D13" s="4"/>
      <c r="E13" s="4"/>
      <c r="F13" s="4"/>
      <c r="G13" s="118" t="s">
        <v>150</v>
      </c>
      <c r="H13" s="118"/>
      <c r="I13" s="4"/>
      <c r="J13" s="4"/>
      <c r="K13" s="4"/>
      <c r="L13" s="4"/>
      <c r="M13" s="4"/>
      <c r="N13" s="4"/>
      <c r="O13" s="4"/>
      <c r="P13" s="2"/>
    </row>
    <row r="14" spans="1:34">
      <c r="B14" s="3"/>
      <c r="C14" s="119"/>
      <c r="D14" s="119"/>
      <c r="E14" s="119"/>
      <c r="F14" s="119"/>
      <c r="G14" s="119"/>
      <c r="H14" s="119"/>
      <c r="I14" s="119"/>
      <c r="J14" s="119"/>
      <c r="K14" s="11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/>
    </row>
    <row r="16" spans="1:34" s="29" customFormat="1" ht="15.75" customHeight="1">
      <c r="A16" s="130" t="s">
        <v>1</v>
      </c>
      <c r="B16" s="123" t="s">
        <v>2</v>
      </c>
      <c r="C16" s="123" t="s">
        <v>3</v>
      </c>
      <c r="D16" s="123" t="s">
        <v>4</v>
      </c>
      <c r="E16" s="123" t="s">
        <v>5</v>
      </c>
      <c r="F16" s="130" t="s">
        <v>6</v>
      </c>
      <c r="G16" s="123" t="s">
        <v>7</v>
      </c>
      <c r="H16" s="120" t="s">
        <v>8</v>
      </c>
      <c r="I16" s="121"/>
      <c r="J16" s="121"/>
      <c r="K16" s="121"/>
      <c r="L16" s="122"/>
      <c r="M16" s="128" t="s">
        <v>9</v>
      </c>
      <c r="N16" s="129"/>
      <c r="O16" s="123" t="s">
        <v>10</v>
      </c>
      <c r="P16" s="81"/>
      <c r="Q16" s="123" t="s">
        <v>4</v>
      </c>
      <c r="R16" s="123" t="s">
        <v>105</v>
      </c>
      <c r="S16" s="123" t="s">
        <v>6</v>
      </c>
      <c r="T16" s="123" t="s">
        <v>7</v>
      </c>
      <c r="U16" s="120" t="s">
        <v>8</v>
      </c>
      <c r="V16" s="121"/>
      <c r="W16" s="121"/>
      <c r="X16" s="121"/>
      <c r="Y16" s="121"/>
      <c r="Z16" s="121"/>
      <c r="AA16" s="121"/>
      <c r="AB16" s="121"/>
      <c r="AC16" s="122"/>
      <c r="AD16" s="128" t="s">
        <v>9</v>
      </c>
      <c r="AE16" s="129"/>
      <c r="AF16" s="123" t="s">
        <v>145</v>
      </c>
      <c r="AG16" s="123" t="s">
        <v>11</v>
      </c>
      <c r="AH16" s="123" t="s">
        <v>146</v>
      </c>
    </row>
    <row r="17" spans="1:34" s="29" customFormat="1">
      <c r="A17" s="131"/>
      <c r="B17" s="124"/>
      <c r="C17" s="124"/>
      <c r="D17" s="124"/>
      <c r="E17" s="124"/>
      <c r="F17" s="131"/>
      <c r="G17" s="124"/>
      <c r="H17" s="126" t="s">
        <v>12</v>
      </c>
      <c r="I17" s="126" t="s">
        <v>13</v>
      </c>
      <c r="J17" s="126" t="s">
        <v>14</v>
      </c>
      <c r="K17" s="126" t="s">
        <v>31</v>
      </c>
      <c r="L17" s="126" t="s">
        <v>30</v>
      </c>
      <c r="M17" s="126" t="s">
        <v>15</v>
      </c>
      <c r="N17" s="126" t="s">
        <v>16</v>
      </c>
      <c r="O17" s="124"/>
      <c r="P17" s="82"/>
      <c r="Q17" s="124"/>
      <c r="R17" s="124"/>
      <c r="S17" s="124"/>
      <c r="T17" s="124"/>
      <c r="U17" s="126" t="s">
        <v>17</v>
      </c>
      <c r="V17" s="126" t="s">
        <v>13</v>
      </c>
      <c r="W17" s="126" t="s">
        <v>14</v>
      </c>
      <c r="X17" s="126" t="s">
        <v>31</v>
      </c>
      <c r="Y17" s="126" t="s">
        <v>30</v>
      </c>
      <c r="Z17" s="133" t="s">
        <v>18</v>
      </c>
      <c r="AA17" s="134"/>
      <c r="AB17" s="134"/>
      <c r="AC17" s="135"/>
      <c r="AD17" s="126" t="s">
        <v>15</v>
      </c>
      <c r="AE17" s="126" t="s">
        <v>16</v>
      </c>
      <c r="AF17" s="124"/>
      <c r="AG17" s="124"/>
      <c r="AH17" s="124"/>
    </row>
    <row r="18" spans="1:34" s="29" customFormat="1" ht="227.25" customHeight="1">
      <c r="A18" s="131"/>
      <c r="B18" s="125"/>
      <c r="C18" s="125"/>
      <c r="D18" s="125"/>
      <c r="E18" s="125"/>
      <c r="F18" s="132"/>
      <c r="G18" s="125"/>
      <c r="H18" s="127"/>
      <c r="I18" s="127"/>
      <c r="J18" s="127"/>
      <c r="K18" s="127"/>
      <c r="L18" s="127"/>
      <c r="M18" s="127"/>
      <c r="N18" s="127"/>
      <c r="O18" s="125"/>
      <c r="P18" s="83"/>
      <c r="Q18" s="125"/>
      <c r="R18" s="125"/>
      <c r="S18" s="125"/>
      <c r="T18" s="125"/>
      <c r="U18" s="127"/>
      <c r="V18" s="127"/>
      <c r="W18" s="127"/>
      <c r="X18" s="127"/>
      <c r="Y18" s="127"/>
      <c r="Z18" s="88" t="s">
        <v>19</v>
      </c>
      <c r="AA18" s="88" t="s">
        <v>20</v>
      </c>
      <c r="AB18" s="88" t="s">
        <v>21</v>
      </c>
      <c r="AC18" s="88" t="s">
        <v>22</v>
      </c>
      <c r="AD18" s="127"/>
      <c r="AE18" s="127"/>
      <c r="AF18" s="125"/>
      <c r="AG18" s="125"/>
      <c r="AH18" s="125"/>
    </row>
    <row r="19" spans="1:34" s="31" customFormat="1" ht="15">
      <c r="A19" s="24">
        <v>1</v>
      </c>
      <c r="B19" s="21">
        <v>2</v>
      </c>
      <c r="C19" s="76">
        <v>3</v>
      </c>
      <c r="D19" s="5">
        <v>4</v>
      </c>
      <c r="E19" s="76">
        <v>5</v>
      </c>
      <c r="F19" s="76">
        <v>6</v>
      </c>
      <c r="G19" s="5">
        <v>7</v>
      </c>
      <c r="H19" s="76">
        <v>8</v>
      </c>
      <c r="I19" s="76">
        <v>9</v>
      </c>
      <c r="J19" s="5">
        <v>10</v>
      </c>
      <c r="K19" s="76">
        <v>11</v>
      </c>
      <c r="L19" s="76">
        <v>12</v>
      </c>
      <c r="M19" s="5">
        <v>13</v>
      </c>
      <c r="N19" s="76">
        <v>14</v>
      </c>
      <c r="O19" s="76">
        <v>15</v>
      </c>
      <c r="P19" s="76"/>
      <c r="Q19" s="5">
        <v>16</v>
      </c>
      <c r="R19" s="76">
        <v>17</v>
      </c>
      <c r="S19" s="76">
        <v>18</v>
      </c>
      <c r="T19" s="5">
        <v>19</v>
      </c>
      <c r="U19" s="76">
        <v>20</v>
      </c>
      <c r="V19" s="76">
        <v>21</v>
      </c>
      <c r="W19" s="5">
        <v>22</v>
      </c>
      <c r="X19" s="76">
        <v>23</v>
      </c>
      <c r="Y19" s="76">
        <v>24</v>
      </c>
      <c r="Z19" s="5">
        <v>25</v>
      </c>
      <c r="AA19" s="76">
        <v>26</v>
      </c>
      <c r="AB19" s="76">
        <v>27</v>
      </c>
      <c r="AC19" s="5">
        <v>28</v>
      </c>
      <c r="AD19" s="76">
        <v>29</v>
      </c>
      <c r="AE19" s="76">
        <v>30</v>
      </c>
      <c r="AF19" s="5">
        <v>31</v>
      </c>
      <c r="AG19" s="76">
        <v>32</v>
      </c>
      <c r="AH19" s="76">
        <v>33</v>
      </c>
    </row>
    <row r="20" spans="1:34" s="31" customFormat="1" ht="15">
      <c r="A20" s="32" t="s">
        <v>23</v>
      </c>
      <c r="B20" s="33">
        <v>1</v>
      </c>
      <c r="C20" s="92" t="s">
        <v>131</v>
      </c>
      <c r="D20" s="18" t="s">
        <v>32</v>
      </c>
      <c r="E20" s="18">
        <v>113261</v>
      </c>
      <c r="F20" s="18">
        <f t="shared" ref="F20:F27" si="0">E20*B20</f>
        <v>113261</v>
      </c>
      <c r="G20" s="6">
        <f>F20*0.25</f>
        <v>28315.25</v>
      </c>
      <c r="H20" s="6"/>
      <c r="I20" s="6"/>
      <c r="J20" s="6"/>
      <c r="K20" s="6"/>
      <c r="L20" s="6"/>
      <c r="M20" s="6"/>
      <c r="N20" s="6">
        <f>(F20+G20)*10%</f>
        <v>14157.625</v>
      </c>
      <c r="O20" s="6">
        <f>SUM(F20+G20+H20+I20+J20+K20+L20+M20+N20)</f>
        <v>155733.875</v>
      </c>
      <c r="P20" s="32" t="s">
        <v>23</v>
      </c>
      <c r="Q20" s="18" t="s">
        <v>32</v>
      </c>
      <c r="R20" s="6">
        <f>E20*1.5</f>
        <v>169891.5</v>
      </c>
      <c r="S20" s="6">
        <f>R20*B20</f>
        <v>169891.5</v>
      </c>
      <c r="T20" s="6">
        <f>S20*0.25</f>
        <v>42472.875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>(S20+T20)*10%</f>
        <v>21236.4375</v>
      </c>
      <c r="AF20" s="6">
        <f>SUM(S20+T20+U20+V20+W20+X20+Y20+Z20+AA20+AB20+AC20+AD20+AE20)</f>
        <v>233600.8125</v>
      </c>
      <c r="AG20" s="7">
        <f>O20</f>
        <v>155733.875</v>
      </c>
      <c r="AH20" s="7">
        <f>AF20-AG20</f>
        <v>77866.9375</v>
      </c>
    </row>
    <row r="21" spans="1:34" s="31" customFormat="1" ht="15">
      <c r="A21" s="32" t="s">
        <v>33</v>
      </c>
      <c r="B21" s="33">
        <v>1</v>
      </c>
      <c r="C21" s="18" t="s">
        <v>121</v>
      </c>
      <c r="D21" s="18" t="s">
        <v>34</v>
      </c>
      <c r="E21" s="18">
        <v>110606</v>
      </c>
      <c r="F21" s="18">
        <f t="shared" si="0"/>
        <v>110606</v>
      </c>
      <c r="G21" s="6">
        <f t="shared" ref="G21:G27" si="1">F21*0.25</f>
        <v>27651.5</v>
      </c>
      <c r="H21" s="6"/>
      <c r="I21" s="6"/>
      <c r="J21" s="6"/>
      <c r="K21" s="6"/>
      <c r="L21" s="6"/>
      <c r="M21" s="6"/>
      <c r="N21" s="6">
        <f t="shared" ref="N21:N27" si="2">(F21+G21)*10%</f>
        <v>13825.75</v>
      </c>
      <c r="O21" s="6">
        <f t="shared" ref="O21:O27" si="3">SUM(F21+G21+H21+I21+J21+K21+L21+M21+N21)</f>
        <v>152083.25</v>
      </c>
      <c r="P21" s="32" t="s">
        <v>33</v>
      </c>
      <c r="Q21" s="18" t="s">
        <v>34</v>
      </c>
      <c r="R21" s="6">
        <f>E21*1.5</f>
        <v>165909</v>
      </c>
      <c r="S21" s="6">
        <f t="shared" ref="S21:S27" si="4">R21*B21</f>
        <v>165909</v>
      </c>
      <c r="T21" s="6">
        <f t="shared" ref="T21:T27" si="5">S21*0.25</f>
        <v>41477.25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ref="AE21:AE27" si="6">(S21+T21)*10%</f>
        <v>20738.625</v>
      </c>
      <c r="AF21" s="6">
        <f>SUM(S21+T21+U21+V21+W21+X21+Y21+Z21+AA21+AB21+AC21+AD21+AE21)</f>
        <v>228124.875</v>
      </c>
      <c r="AG21" s="7">
        <f t="shared" ref="AG21:AG49" si="7">O21</f>
        <v>152083.25</v>
      </c>
      <c r="AH21" s="7">
        <f t="shared" ref="AH21:AH44" si="8">AF21-AG21</f>
        <v>76041.625</v>
      </c>
    </row>
    <row r="22" spans="1:34" s="31" customFormat="1" ht="30">
      <c r="A22" s="93" t="s">
        <v>35</v>
      </c>
      <c r="B22" s="33">
        <v>1</v>
      </c>
      <c r="C22" s="18" t="s">
        <v>120</v>
      </c>
      <c r="D22" s="18" t="s">
        <v>34</v>
      </c>
      <c r="E22" s="18">
        <v>113615</v>
      </c>
      <c r="F22" s="18">
        <f t="shared" si="0"/>
        <v>113615</v>
      </c>
      <c r="G22" s="6">
        <f t="shared" si="1"/>
        <v>28403.75</v>
      </c>
      <c r="H22" s="6"/>
      <c r="I22" s="6"/>
      <c r="J22" s="6"/>
      <c r="K22" s="6"/>
      <c r="L22" s="6"/>
      <c r="M22" s="6"/>
      <c r="N22" s="6">
        <f t="shared" si="2"/>
        <v>14201.875</v>
      </c>
      <c r="O22" s="6">
        <f t="shared" si="3"/>
        <v>156220.625</v>
      </c>
      <c r="P22" s="93" t="s">
        <v>35</v>
      </c>
      <c r="Q22" s="18" t="s">
        <v>34</v>
      </c>
      <c r="R22" s="6">
        <f>E22*1.5</f>
        <v>170422.5</v>
      </c>
      <c r="S22" s="6">
        <f t="shared" si="4"/>
        <v>170422.5</v>
      </c>
      <c r="T22" s="6">
        <f t="shared" si="5"/>
        <v>42605.625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6"/>
        <v>21302.8125</v>
      </c>
      <c r="AF22" s="6">
        <f t="shared" ref="AF22:AF49" si="9">SUM(S22+T22+U22+V22+W22+X22+Y22+Z22+AA22+AB22+AC22+AD22+AE22)</f>
        <v>234330.9375</v>
      </c>
      <c r="AG22" s="7">
        <f t="shared" si="7"/>
        <v>156220.625</v>
      </c>
      <c r="AH22" s="7">
        <f t="shared" si="8"/>
        <v>78110.3125</v>
      </c>
    </row>
    <row r="23" spans="1:34" s="31" customFormat="1" ht="30">
      <c r="A23" s="34" t="s">
        <v>36</v>
      </c>
      <c r="B23" s="33">
        <v>1</v>
      </c>
      <c r="C23" s="18" t="s">
        <v>129</v>
      </c>
      <c r="D23" s="18" t="s">
        <v>37</v>
      </c>
      <c r="E23" s="18">
        <v>102997</v>
      </c>
      <c r="F23" s="18">
        <f t="shared" si="0"/>
        <v>102997</v>
      </c>
      <c r="G23" s="6"/>
      <c r="H23" s="6"/>
      <c r="I23" s="6"/>
      <c r="J23" s="6"/>
      <c r="K23" s="6"/>
      <c r="L23" s="6"/>
      <c r="M23" s="6"/>
      <c r="N23" s="6">
        <f t="shared" si="2"/>
        <v>10299.700000000001</v>
      </c>
      <c r="O23" s="6">
        <f t="shared" si="3"/>
        <v>113296.7</v>
      </c>
      <c r="P23" s="34" t="s">
        <v>36</v>
      </c>
      <c r="Q23" s="18" t="s">
        <v>37</v>
      </c>
      <c r="R23" s="6">
        <f>E23</f>
        <v>102997</v>
      </c>
      <c r="S23" s="6">
        <f t="shared" si="4"/>
        <v>102997</v>
      </c>
      <c r="T23" s="6">
        <v>0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6"/>
        <v>10299.700000000001</v>
      </c>
      <c r="AF23" s="6">
        <f t="shared" si="9"/>
        <v>113296.7</v>
      </c>
      <c r="AG23" s="7">
        <f t="shared" si="7"/>
        <v>113296.7</v>
      </c>
      <c r="AH23" s="7"/>
    </row>
    <row r="24" spans="1:34" s="31" customFormat="1" ht="18" customHeight="1">
      <c r="A24" s="94" t="s">
        <v>100</v>
      </c>
      <c r="B24" s="95">
        <v>1</v>
      </c>
      <c r="C24" s="96" t="s">
        <v>143</v>
      </c>
      <c r="D24" s="96" t="s">
        <v>37</v>
      </c>
      <c r="E24" s="96">
        <v>97510</v>
      </c>
      <c r="F24" s="96">
        <f t="shared" si="0"/>
        <v>97510</v>
      </c>
      <c r="G24" s="97">
        <f t="shared" si="1"/>
        <v>24377.5</v>
      </c>
      <c r="H24" s="97"/>
      <c r="I24" s="97"/>
      <c r="J24" s="6"/>
      <c r="K24" s="6"/>
      <c r="L24" s="6"/>
      <c r="M24" s="6"/>
      <c r="N24" s="97">
        <f t="shared" si="2"/>
        <v>12188.75</v>
      </c>
      <c r="O24" s="97">
        <f t="shared" si="3"/>
        <v>134076.25</v>
      </c>
      <c r="P24" s="94" t="s">
        <v>100</v>
      </c>
      <c r="Q24" s="96" t="s">
        <v>37</v>
      </c>
      <c r="R24" s="97">
        <f>E24*1.5</f>
        <v>146265</v>
      </c>
      <c r="S24" s="97">
        <f t="shared" si="4"/>
        <v>146265</v>
      </c>
      <c r="T24" s="97">
        <f t="shared" si="5"/>
        <v>36566.25</v>
      </c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>
        <f t="shared" si="6"/>
        <v>18283.125</v>
      </c>
      <c r="AF24" s="97">
        <f t="shared" si="9"/>
        <v>201114.375</v>
      </c>
      <c r="AG24" s="98">
        <f t="shared" si="7"/>
        <v>134076.25</v>
      </c>
      <c r="AH24" s="98">
        <f t="shared" si="8"/>
        <v>67038.125</v>
      </c>
    </row>
    <row r="25" spans="1:34" s="31" customFormat="1" ht="15">
      <c r="A25" s="32" t="s">
        <v>38</v>
      </c>
      <c r="B25" s="33">
        <v>1</v>
      </c>
      <c r="C25" s="18" t="s">
        <v>144</v>
      </c>
      <c r="D25" s="18" t="s">
        <v>37</v>
      </c>
      <c r="E25" s="18">
        <v>102997</v>
      </c>
      <c r="F25" s="18">
        <f t="shared" si="0"/>
        <v>102997</v>
      </c>
      <c r="G25" s="6">
        <v>0</v>
      </c>
      <c r="H25" s="6"/>
      <c r="I25" s="6"/>
      <c r="J25" s="6"/>
      <c r="K25" s="6"/>
      <c r="L25" s="6"/>
      <c r="M25" s="6"/>
      <c r="N25" s="6">
        <f t="shared" si="2"/>
        <v>10299.700000000001</v>
      </c>
      <c r="O25" s="6">
        <f t="shared" si="3"/>
        <v>113296.7</v>
      </c>
      <c r="P25" s="32" t="s">
        <v>38</v>
      </c>
      <c r="Q25" s="18" t="s">
        <v>37</v>
      </c>
      <c r="R25" s="6">
        <f>E25</f>
        <v>102997</v>
      </c>
      <c r="S25" s="6">
        <f t="shared" si="4"/>
        <v>102997</v>
      </c>
      <c r="T25" s="6">
        <v>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6"/>
        <v>10299.700000000001</v>
      </c>
      <c r="AF25" s="6">
        <f t="shared" si="9"/>
        <v>113296.7</v>
      </c>
      <c r="AG25" s="7">
        <f t="shared" si="7"/>
        <v>113296.7</v>
      </c>
      <c r="AH25" s="7"/>
    </row>
    <row r="26" spans="1:34" s="31" customFormat="1" ht="15">
      <c r="A26" s="32" t="s">
        <v>39</v>
      </c>
      <c r="B26" s="33">
        <v>1</v>
      </c>
      <c r="C26" s="18" t="s">
        <v>128</v>
      </c>
      <c r="D26" s="18" t="s">
        <v>40</v>
      </c>
      <c r="E26" s="18">
        <v>99634</v>
      </c>
      <c r="F26" s="18">
        <f t="shared" si="0"/>
        <v>99634</v>
      </c>
      <c r="G26" s="6">
        <f t="shared" si="1"/>
        <v>24908.5</v>
      </c>
      <c r="H26" s="6"/>
      <c r="I26" s="6"/>
      <c r="J26" s="6"/>
      <c r="K26" s="6"/>
      <c r="L26" s="6"/>
      <c r="M26" s="6"/>
      <c r="N26" s="6">
        <f t="shared" si="2"/>
        <v>12454.25</v>
      </c>
      <c r="O26" s="6">
        <f t="shared" si="3"/>
        <v>136996.75</v>
      </c>
      <c r="P26" s="32" t="s">
        <v>39</v>
      </c>
      <c r="Q26" s="18" t="s">
        <v>40</v>
      </c>
      <c r="R26" s="6">
        <f>E26*1.5</f>
        <v>149451</v>
      </c>
      <c r="S26" s="6">
        <f t="shared" si="4"/>
        <v>149451</v>
      </c>
      <c r="T26" s="6">
        <f t="shared" si="5"/>
        <v>37362.75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6"/>
        <v>18681.375</v>
      </c>
      <c r="AF26" s="6">
        <f t="shared" si="9"/>
        <v>205495.125</v>
      </c>
      <c r="AG26" s="7">
        <f t="shared" si="7"/>
        <v>136996.75</v>
      </c>
      <c r="AH26" s="7">
        <f t="shared" si="8"/>
        <v>68498.375</v>
      </c>
    </row>
    <row r="27" spans="1:34" s="31" customFormat="1" ht="15">
      <c r="A27" s="32" t="s">
        <v>39</v>
      </c>
      <c r="B27" s="33">
        <v>1</v>
      </c>
      <c r="C27" s="18" t="s">
        <v>127</v>
      </c>
      <c r="D27" s="18" t="s">
        <v>40</v>
      </c>
      <c r="E27" s="18">
        <v>99634</v>
      </c>
      <c r="F27" s="18">
        <f t="shared" si="0"/>
        <v>99634</v>
      </c>
      <c r="G27" s="6">
        <f t="shared" si="1"/>
        <v>24908.5</v>
      </c>
      <c r="H27" s="6"/>
      <c r="I27" s="6"/>
      <c r="J27" s="6"/>
      <c r="K27" s="6"/>
      <c r="L27" s="6"/>
      <c r="M27" s="6"/>
      <c r="N27" s="6">
        <f t="shared" si="2"/>
        <v>12454.25</v>
      </c>
      <c r="O27" s="6">
        <f t="shared" si="3"/>
        <v>136996.75</v>
      </c>
      <c r="P27" s="32" t="s">
        <v>39</v>
      </c>
      <c r="Q27" s="18" t="s">
        <v>40</v>
      </c>
      <c r="R27" s="6">
        <f>E27*1.5</f>
        <v>149451</v>
      </c>
      <c r="S27" s="6">
        <f t="shared" si="4"/>
        <v>149451</v>
      </c>
      <c r="T27" s="6">
        <f t="shared" si="5"/>
        <v>37362.75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6"/>
        <v>18681.375</v>
      </c>
      <c r="AF27" s="6">
        <f t="shared" si="9"/>
        <v>205495.125</v>
      </c>
      <c r="AG27" s="7">
        <f t="shared" si="7"/>
        <v>136996.75</v>
      </c>
      <c r="AH27" s="7">
        <f t="shared" si="8"/>
        <v>68498.375</v>
      </c>
    </row>
    <row r="28" spans="1:34" s="31" customFormat="1" ht="15">
      <c r="A28" s="77" t="s">
        <v>24</v>
      </c>
      <c r="B28" s="22">
        <f>SUM(B20:B27)</f>
        <v>8</v>
      </c>
      <c r="C28" s="8"/>
      <c r="D28" s="8"/>
      <c r="E28" s="9"/>
      <c r="F28" s="9">
        <f>SUM(F20:F27)</f>
        <v>840254</v>
      </c>
      <c r="G28" s="9">
        <f>SUM(G20:G27)</f>
        <v>158565</v>
      </c>
      <c r="H28" s="9">
        <f t="shared" ref="H28:AD28" si="10">H20</f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>SUM(N20:N27)</f>
        <v>99881.9</v>
      </c>
      <c r="O28" s="9">
        <f>SUM(O20:O27)</f>
        <v>1098700.8999999999</v>
      </c>
      <c r="P28" s="77" t="s">
        <v>24</v>
      </c>
      <c r="Q28" s="9"/>
      <c r="R28" s="9">
        <f>SUM(R20:R27)</f>
        <v>1157384</v>
      </c>
      <c r="S28" s="9">
        <f>SUM(S20:S27)</f>
        <v>1157384</v>
      </c>
      <c r="T28" s="9">
        <f>SUM(T20:T27)</f>
        <v>237847.5</v>
      </c>
      <c r="U28" s="9">
        <f t="shared" si="10"/>
        <v>0</v>
      </c>
      <c r="V28" s="9">
        <f t="shared" si="10"/>
        <v>0</v>
      </c>
      <c r="W28" s="9">
        <f t="shared" si="10"/>
        <v>0</v>
      </c>
      <c r="X28" s="9">
        <f t="shared" si="10"/>
        <v>0</v>
      </c>
      <c r="Y28" s="9">
        <f t="shared" si="10"/>
        <v>0</v>
      </c>
      <c r="Z28" s="9">
        <f t="shared" si="10"/>
        <v>0</v>
      </c>
      <c r="AA28" s="9">
        <f t="shared" si="10"/>
        <v>0</v>
      </c>
      <c r="AB28" s="9">
        <f t="shared" si="10"/>
        <v>0</v>
      </c>
      <c r="AC28" s="9">
        <f t="shared" si="10"/>
        <v>0</v>
      </c>
      <c r="AD28" s="9">
        <f t="shared" si="10"/>
        <v>0</v>
      </c>
      <c r="AE28" s="9">
        <f>SUM(AE20:AE27)</f>
        <v>139523.15</v>
      </c>
      <c r="AF28" s="9">
        <f>SUM(AF20:AF27)</f>
        <v>1534754.65</v>
      </c>
      <c r="AG28" s="9">
        <f>O28</f>
        <v>1098700.8999999999</v>
      </c>
      <c r="AH28" s="9">
        <f>AF28-AG28</f>
        <v>436053.75</v>
      </c>
    </row>
    <row r="29" spans="1:34" s="31" customFormat="1" ht="20.25" customHeight="1">
      <c r="A29" s="34" t="s">
        <v>41</v>
      </c>
      <c r="B29" s="33">
        <v>1</v>
      </c>
      <c r="C29" s="18" t="s">
        <v>123</v>
      </c>
      <c r="D29" s="18" t="s">
        <v>43</v>
      </c>
      <c r="E29" s="18">
        <v>79460</v>
      </c>
      <c r="F29" s="18">
        <f t="shared" ref="F29:F49" si="11">E29*B29</f>
        <v>79460</v>
      </c>
      <c r="G29" s="99">
        <f t="shared" ref="G29:G49" si="12">F29*0.25</f>
        <v>19865</v>
      </c>
      <c r="H29" s="6"/>
      <c r="I29" s="6"/>
      <c r="J29" s="6"/>
      <c r="K29" s="6"/>
      <c r="L29" s="6"/>
      <c r="M29" s="6"/>
      <c r="N29" s="6">
        <f>(F29+G29)*10%</f>
        <v>9932.5</v>
      </c>
      <c r="O29" s="6">
        <f>SUM(F29+G29+H29+I29+J29+K29+L29+M29+N29)</f>
        <v>109257.5</v>
      </c>
      <c r="P29" s="34" t="s">
        <v>41</v>
      </c>
      <c r="Q29" s="18" t="s">
        <v>43</v>
      </c>
      <c r="R29" s="6">
        <f>E29*1.5</f>
        <v>119190</v>
      </c>
      <c r="S29" s="6">
        <f t="shared" ref="S29:S48" si="13">R29*B29</f>
        <v>119190</v>
      </c>
      <c r="T29" s="6">
        <f>S29*0.25</f>
        <v>29797.5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ref="AE29:AE49" si="14">(S29+T29)*10%</f>
        <v>14898.75</v>
      </c>
      <c r="AF29" s="6">
        <f t="shared" si="9"/>
        <v>163886.25</v>
      </c>
      <c r="AG29" s="11">
        <f t="shared" si="7"/>
        <v>109257.5</v>
      </c>
      <c r="AH29" s="11">
        <f t="shared" si="8"/>
        <v>54628.75</v>
      </c>
    </row>
    <row r="30" spans="1:34" s="31" customFormat="1" ht="15">
      <c r="A30" s="32" t="s">
        <v>44</v>
      </c>
      <c r="B30" s="33">
        <v>1</v>
      </c>
      <c r="C30" s="18" t="s">
        <v>122</v>
      </c>
      <c r="D30" s="18" t="s">
        <v>45</v>
      </c>
      <c r="E30" s="18">
        <v>91317</v>
      </c>
      <c r="F30" s="18">
        <f t="shared" si="11"/>
        <v>91317</v>
      </c>
      <c r="G30" s="6">
        <f t="shared" si="12"/>
        <v>22829.25</v>
      </c>
      <c r="H30" s="6"/>
      <c r="I30" s="6"/>
      <c r="J30" s="6"/>
      <c r="K30" s="6"/>
      <c r="L30" s="6"/>
      <c r="M30" s="6"/>
      <c r="N30" s="6">
        <f t="shared" ref="N30:N49" si="15">(F30+G30)*10%</f>
        <v>11414.625</v>
      </c>
      <c r="O30" s="6">
        <f t="shared" ref="O30:O76" si="16">SUM(F30+G30+H30+I30+J30+K30+L30+M30+N30)</f>
        <v>125560.875</v>
      </c>
      <c r="P30" s="32" t="s">
        <v>44</v>
      </c>
      <c r="Q30" s="18" t="s">
        <v>45</v>
      </c>
      <c r="R30" s="6">
        <f t="shared" ref="R30:R44" si="17">E30*1.5</f>
        <v>136975.5</v>
      </c>
      <c r="S30" s="6">
        <f t="shared" si="13"/>
        <v>136975.5</v>
      </c>
      <c r="T30" s="6">
        <f t="shared" ref="T30:T49" si="18">S30*0.25</f>
        <v>34243.875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14"/>
        <v>17121.9375</v>
      </c>
      <c r="AF30" s="6">
        <f t="shared" si="9"/>
        <v>188341.3125</v>
      </c>
      <c r="AG30" s="11">
        <f t="shared" si="7"/>
        <v>125560.875</v>
      </c>
      <c r="AH30" s="11">
        <f t="shared" si="8"/>
        <v>62780.4375</v>
      </c>
    </row>
    <row r="31" spans="1:34" s="31" customFormat="1" ht="15">
      <c r="A31" s="32" t="s">
        <v>46</v>
      </c>
      <c r="B31" s="33">
        <v>1</v>
      </c>
      <c r="C31" s="18" t="s">
        <v>125</v>
      </c>
      <c r="D31" s="18" t="s">
        <v>47</v>
      </c>
      <c r="E31" s="18">
        <v>90609</v>
      </c>
      <c r="F31" s="18">
        <f t="shared" si="11"/>
        <v>90609</v>
      </c>
      <c r="G31" s="6">
        <f t="shared" si="12"/>
        <v>22652.25</v>
      </c>
      <c r="H31" s="6"/>
      <c r="I31" s="6"/>
      <c r="J31" s="6"/>
      <c r="K31" s="6"/>
      <c r="L31" s="6">
        <v>17697</v>
      </c>
      <c r="M31" s="6"/>
      <c r="N31" s="6">
        <f t="shared" si="15"/>
        <v>11326.125</v>
      </c>
      <c r="O31" s="6">
        <f t="shared" si="16"/>
        <v>142284.375</v>
      </c>
      <c r="P31" s="32" t="s">
        <v>46</v>
      </c>
      <c r="Q31" s="18" t="s">
        <v>47</v>
      </c>
      <c r="R31" s="6">
        <f t="shared" si="17"/>
        <v>135913.5</v>
      </c>
      <c r="S31" s="6">
        <f t="shared" si="13"/>
        <v>135913.5</v>
      </c>
      <c r="T31" s="6">
        <f t="shared" si="18"/>
        <v>33978.375</v>
      </c>
      <c r="U31" s="6"/>
      <c r="V31" s="6"/>
      <c r="W31" s="6"/>
      <c r="X31" s="6"/>
      <c r="Y31" s="6">
        <v>17697</v>
      </c>
      <c r="Z31" s="6"/>
      <c r="AA31" s="6"/>
      <c r="AB31" s="6"/>
      <c r="AC31" s="6"/>
      <c r="AD31" s="6"/>
      <c r="AE31" s="6">
        <f t="shared" si="14"/>
        <v>16989.1875</v>
      </c>
      <c r="AF31" s="6">
        <f t="shared" si="9"/>
        <v>204578.0625</v>
      </c>
      <c r="AG31" s="11">
        <f t="shared" si="7"/>
        <v>142284.375</v>
      </c>
      <c r="AH31" s="11">
        <f t="shared" si="8"/>
        <v>62293.6875</v>
      </c>
    </row>
    <row r="32" spans="1:34" s="31" customFormat="1" ht="15">
      <c r="A32" s="32" t="s">
        <v>46</v>
      </c>
      <c r="B32" s="33">
        <v>1</v>
      </c>
      <c r="C32" s="18" t="s">
        <v>110</v>
      </c>
      <c r="D32" s="18" t="s">
        <v>49</v>
      </c>
      <c r="E32" s="18">
        <v>85123</v>
      </c>
      <c r="F32" s="18">
        <f t="shared" si="11"/>
        <v>85123</v>
      </c>
      <c r="G32" s="6">
        <f t="shared" si="12"/>
        <v>21280.75</v>
      </c>
      <c r="H32" s="6"/>
      <c r="I32" s="6"/>
      <c r="J32" s="6"/>
      <c r="K32" s="6"/>
      <c r="L32" s="6">
        <v>17697</v>
      </c>
      <c r="M32" s="6"/>
      <c r="N32" s="6">
        <f t="shared" si="15"/>
        <v>10640.375</v>
      </c>
      <c r="O32" s="6">
        <f t="shared" si="16"/>
        <v>134741.125</v>
      </c>
      <c r="P32" s="32" t="s">
        <v>46</v>
      </c>
      <c r="Q32" s="18" t="s">
        <v>48</v>
      </c>
      <c r="R32" s="6">
        <f t="shared" si="17"/>
        <v>127684.5</v>
      </c>
      <c r="S32" s="6">
        <f t="shared" si="13"/>
        <v>127684.5</v>
      </c>
      <c r="T32" s="6">
        <f t="shared" si="18"/>
        <v>31921.125</v>
      </c>
      <c r="U32" s="6"/>
      <c r="V32" s="6"/>
      <c r="W32" s="6"/>
      <c r="X32" s="6"/>
      <c r="Y32" s="6">
        <v>17697</v>
      </c>
      <c r="Z32" s="6"/>
      <c r="AA32" s="6"/>
      <c r="AB32" s="6"/>
      <c r="AC32" s="6"/>
      <c r="AD32" s="6"/>
      <c r="AE32" s="6">
        <f t="shared" si="14"/>
        <v>15960.5625</v>
      </c>
      <c r="AF32" s="6">
        <f t="shared" si="9"/>
        <v>193263.1875</v>
      </c>
      <c r="AG32" s="11">
        <f t="shared" si="7"/>
        <v>134741.125</v>
      </c>
      <c r="AH32" s="11">
        <f t="shared" si="8"/>
        <v>58522.0625</v>
      </c>
    </row>
    <row r="33" spans="1:34" s="31" customFormat="1" ht="15">
      <c r="A33" s="32" t="s">
        <v>46</v>
      </c>
      <c r="B33" s="33">
        <v>1</v>
      </c>
      <c r="C33" s="18" t="s">
        <v>132</v>
      </c>
      <c r="D33" s="18" t="s">
        <v>48</v>
      </c>
      <c r="E33" s="18">
        <v>74858</v>
      </c>
      <c r="F33" s="18">
        <f t="shared" si="11"/>
        <v>74858</v>
      </c>
      <c r="G33" s="6">
        <f t="shared" si="12"/>
        <v>18714.5</v>
      </c>
      <c r="H33" s="6"/>
      <c r="I33" s="6"/>
      <c r="J33" s="6"/>
      <c r="K33" s="6"/>
      <c r="L33" s="6">
        <v>17697</v>
      </c>
      <c r="M33" s="6"/>
      <c r="N33" s="6">
        <f t="shared" si="15"/>
        <v>9357.25</v>
      </c>
      <c r="O33" s="6">
        <f t="shared" si="16"/>
        <v>120626.75</v>
      </c>
      <c r="P33" s="32" t="s">
        <v>46</v>
      </c>
      <c r="Q33" s="18" t="s">
        <v>48</v>
      </c>
      <c r="R33" s="6">
        <f t="shared" si="17"/>
        <v>112287</v>
      </c>
      <c r="S33" s="6">
        <f t="shared" si="13"/>
        <v>112287</v>
      </c>
      <c r="T33" s="6">
        <f t="shared" si="18"/>
        <v>28071.75</v>
      </c>
      <c r="U33" s="6"/>
      <c r="V33" s="6"/>
      <c r="W33" s="6"/>
      <c r="X33" s="6"/>
      <c r="Y33" s="6">
        <v>17697</v>
      </c>
      <c r="Z33" s="6"/>
      <c r="AA33" s="6"/>
      <c r="AB33" s="6"/>
      <c r="AC33" s="6"/>
      <c r="AD33" s="6"/>
      <c r="AE33" s="6">
        <f t="shared" si="14"/>
        <v>14035.875</v>
      </c>
      <c r="AF33" s="6">
        <f t="shared" si="9"/>
        <v>172091.625</v>
      </c>
      <c r="AG33" s="11">
        <f t="shared" si="7"/>
        <v>120626.75</v>
      </c>
      <c r="AH33" s="11">
        <f t="shared" si="8"/>
        <v>51464.875</v>
      </c>
    </row>
    <row r="34" spans="1:34" s="31" customFormat="1" ht="15">
      <c r="A34" s="32" t="s">
        <v>46</v>
      </c>
      <c r="B34" s="33">
        <v>1</v>
      </c>
      <c r="C34" s="18" t="s">
        <v>133</v>
      </c>
      <c r="D34" s="18" t="s">
        <v>48</v>
      </c>
      <c r="E34" s="18">
        <v>82645</v>
      </c>
      <c r="F34" s="18">
        <f t="shared" si="11"/>
        <v>82645</v>
      </c>
      <c r="G34" s="6">
        <f t="shared" si="12"/>
        <v>20661.25</v>
      </c>
      <c r="H34" s="6"/>
      <c r="I34" s="6"/>
      <c r="J34" s="6"/>
      <c r="K34" s="6"/>
      <c r="L34" s="6">
        <v>17697</v>
      </c>
      <c r="M34" s="6"/>
      <c r="N34" s="6">
        <f t="shared" si="15"/>
        <v>10330.625</v>
      </c>
      <c r="O34" s="6">
        <f t="shared" si="16"/>
        <v>131333.875</v>
      </c>
      <c r="P34" s="32" t="s">
        <v>46</v>
      </c>
      <c r="Q34" s="18" t="s">
        <v>48</v>
      </c>
      <c r="R34" s="6">
        <f t="shared" si="17"/>
        <v>123967.5</v>
      </c>
      <c r="S34" s="6">
        <f t="shared" si="13"/>
        <v>123967.5</v>
      </c>
      <c r="T34" s="6">
        <f t="shared" si="18"/>
        <v>30991.875</v>
      </c>
      <c r="U34" s="6"/>
      <c r="V34" s="6"/>
      <c r="W34" s="6"/>
      <c r="X34" s="6"/>
      <c r="Y34" s="6">
        <v>17697</v>
      </c>
      <c r="Z34" s="6"/>
      <c r="AA34" s="6"/>
      <c r="AB34" s="6"/>
      <c r="AC34" s="6"/>
      <c r="AD34" s="6"/>
      <c r="AE34" s="6">
        <f t="shared" si="14"/>
        <v>15495.9375</v>
      </c>
      <c r="AF34" s="6">
        <f t="shared" si="9"/>
        <v>188152.3125</v>
      </c>
      <c r="AG34" s="11">
        <f t="shared" si="7"/>
        <v>131333.875</v>
      </c>
      <c r="AH34" s="11">
        <f t="shared" si="8"/>
        <v>56818.4375</v>
      </c>
    </row>
    <row r="35" spans="1:34" s="31" customFormat="1" ht="15">
      <c r="A35" s="32" t="s">
        <v>46</v>
      </c>
      <c r="B35" s="33">
        <v>1</v>
      </c>
      <c r="C35" s="18" t="s">
        <v>136</v>
      </c>
      <c r="D35" s="18" t="s">
        <v>50</v>
      </c>
      <c r="E35" s="18">
        <v>75920</v>
      </c>
      <c r="F35" s="18">
        <f t="shared" si="11"/>
        <v>75920</v>
      </c>
      <c r="G35" s="6">
        <f t="shared" si="12"/>
        <v>18980</v>
      </c>
      <c r="H35" s="6"/>
      <c r="I35" s="6"/>
      <c r="J35" s="6"/>
      <c r="K35" s="6"/>
      <c r="L35" s="6">
        <v>17697</v>
      </c>
      <c r="M35" s="6"/>
      <c r="N35" s="6">
        <f t="shared" si="15"/>
        <v>9490</v>
      </c>
      <c r="O35" s="6">
        <f t="shared" si="16"/>
        <v>122087</v>
      </c>
      <c r="P35" s="32" t="s">
        <v>46</v>
      </c>
      <c r="Q35" s="18" t="s">
        <v>50</v>
      </c>
      <c r="R35" s="6">
        <f t="shared" si="17"/>
        <v>113880</v>
      </c>
      <c r="S35" s="6">
        <f t="shared" si="13"/>
        <v>113880</v>
      </c>
      <c r="T35" s="6">
        <f t="shared" si="18"/>
        <v>28470</v>
      </c>
      <c r="U35" s="6"/>
      <c r="V35" s="6"/>
      <c r="W35" s="6"/>
      <c r="X35" s="6"/>
      <c r="Y35" s="6">
        <v>17697</v>
      </c>
      <c r="Z35" s="6"/>
      <c r="AA35" s="6"/>
      <c r="AB35" s="6"/>
      <c r="AC35" s="6"/>
      <c r="AD35" s="6"/>
      <c r="AE35" s="6">
        <f t="shared" si="14"/>
        <v>14235</v>
      </c>
      <c r="AF35" s="6">
        <f t="shared" si="9"/>
        <v>174282</v>
      </c>
      <c r="AG35" s="11">
        <f t="shared" si="7"/>
        <v>122087</v>
      </c>
      <c r="AH35" s="11">
        <f t="shared" si="8"/>
        <v>52195</v>
      </c>
    </row>
    <row r="36" spans="1:34" s="31" customFormat="1" ht="15">
      <c r="A36" s="32" t="s">
        <v>46</v>
      </c>
      <c r="B36" s="33">
        <v>1</v>
      </c>
      <c r="C36" s="18" t="s">
        <v>137</v>
      </c>
      <c r="D36" s="18" t="s">
        <v>57</v>
      </c>
      <c r="E36" s="18">
        <v>61763</v>
      </c>
      <c r="F36" s="18">
        <f t="shared" si="11"/>
        <v>61763</v>
      </c>
      <c r="G36" s="6">
        <f t="shared" si="12"/>
        <v>15440.75</v>
      </c>
      <c r="H36" s="6"/>
      <c r="I36" s="6"/>
      <c r="J36" s="6"/>
      <c r="K36" s="6"/>
      <c r="L36" s="6">
        <v>17697</v>
      </c>
      <c r="M36" s="6"/>
      <c r="N36" s="6">
        <f t="shared" si="15"/>
        <v>7720.375</v>
      </c>
      <c r="O36" s="6">
        <f t="shared" si="16"/>
        <v>102621.125</v>
      </c>
      <c r="P36" s="32" t="s">
        <v>46</v>
      </c>
      <c r="Q36" s="18" t="s">
        <v>47</v>
      </c>
      <c r="R36" s="6">
        <f t="shared" si="17"/>
        <v>92644.5</v>
      </c>
      <c r="S36" s="6">
        <f t="shared" si="13"/>
        <v>92644.5</v>
      </c>
      <c r="T36" s="6">
        <f t="shared" si="18"/>
        <v>23161.125</v>
      </c>
      <c r="U36" s="6"/>
      <c r="V36" s="6"/>
      <c r="W36" s="6"/>
      <c r="X36" s="6"/>
      <c r="Y36" s="6">
        <v>17697</v>
      </c>
      <c r="Z36" s="6"/>
      <c r="AA36" s="6"/>
      <c r="AB36" s="6"/>
      <c r="AC36" s="6"/>
      <c r="AD36" s="6"/>
      <c r="AE36" s="6">
        <f t="shared" si="14"/>
        <v>11580.5625</v>
      </c>
      <c r="AF36" s="6">
        <f t="shared" si="9"/>
        <v>145083.1875</v>
      </c>
      <c r="AG36" s="11">
        <f t="shared" si="7"/>
        <v>102621.125</v>
      </c>
      <c r="AH36" s="11">
        <f t="shared" si="8"/>
        <v>42462.0625</v>
      </c>
    </row>
    <row r="37" spans="1:34" s="31" customFormat="1" ht="15">
      <c r="A37" s="32" t="s">
        <v>46</v>
      </c>
      <c r="B37" s="33">
        <v>1</v>
      </c>
      <c r="C37" s="75" t="s">
        <v>51</v>
      </c>
      <c r="D37" s="18" t="s">
        <v>48</v>
      </c>
      <c r="E37" s="18">
        <v>76628</v>
      </c>
      <c r="F37" s="18">
        <f t="shared" si="11"/>
        <v>76628</v>
      </c>
      <c r="G37" s="6">
        <f t="shared" si="12"/>
        <v>19157</v>
      </c>
      <c r="H37" s="6"/>
      <c r="I37" s="6"/>
      <c r="J37" s="6"/>
      <c r="K37" s="6"/>
      <c r="L37" s="6">
        <v>17697</v>
      </c>
      <c r="M37" s="6"/>
      <c r="N37" s="6">
        <f t="shared" si="15"/>
        <v>9578.5</v>
      </c>
      <c r="O37" s="6">
        <f>SUM(F37+G37+H37+I37+J37+K37+L37+M37+N37)</f>
        <v>123060.5</v>
      </c>
      <c r="P37" s="32" t="s">
        <v>46</v>
      </c>
      <c r="Q37" s="18" t="s">
        <v>48</v>
      </c>
      <c r="R37" s="6">
        <f t="shared" si="17"/>
        <v>114942</v>
      </c>
      <c r="S37" s="6">
        <f t="shared" si="13"/>
        <v>114942</v>
      </c>
      <c r="T37" s="6">
        <f t="shared" si="18"/>
        <v>28735.5</v>
      </c>
      <c r="U37" s="6"/>
      <c r="V37" s="6"/>
      <c r="W37" s="6"/>
      <c r="X37" s="6"/>
      <c r="Y37" s="6">
        <v>17697</v>
      </c>
      <c r="Z37" s="6"/>
      <c r="AA37" s="6"/>
      <c r="AB37" s="6"/>
      <c r="AC37" s="6"/>
      <c r="AD37" s="6"/>
      <c r="AE37" s="6">
        <f t="shared" si="14"/>
        <v>14367.75</v>
      </c>
      <c r="AF37" s="6">
        <f>SUM(S37+T37+U37+V37+W37+X37+Y37+Z37+AA37+AB37+AC37+AD37+AE37)</f>
        <v>175742.25</v>
      </c>
      <c r="AG37" s="11">
        <f t="shared" si="7"/>
        <v>123060.5</v>
      </c>
      <c r="AH37" s="11">
        <f t="shared" si="8"/>
        <v>52681.75</v>
      </c>
    </row>
    <row r="38" spans="1:34" s="31" customFormat="1" ht="15">
      <c r="A38" s="32" t="s">
        <v>46</v>
      </c>
      <c r="B38" s="33">
        <v>1</v>
      </c>
      <c r="C38" s="75" t="s">
        <v>51</v>
      </c>
      <c r="D38" s="18" t="s">
        <v>48</v>
      </c>
      <c r="E38" s="18">
        <v>76628</v>
      </c>
      <c r="F38" s="18">
        <f t="shared" si="11"/>
        <v>76628</v>
      </c>
      <c r="G38" s="6">
        <f t="shared" si="12"/>
        <v>19157</v>
      </c>
      <c r="H38" s="6"/>
      <c r="I38" s="6"/>
      <c r="J38" s="6"/>
      <c r="K38" s="6"/>
      <c r="L38" s="6">
        <v>17697</v>
      </c>
      <c r="M38" s="6"/>
      <c r="N38" s="6">
        <f t="shared" si="15"/>
        <v>9578.5</v>
      </c>
      <c r="O38" s="6">
        <f t="shared" si="16"/>
        <v>123060.5</v>
      </c>
      <c r="P38" s="32" t="s">
        <v>46</v>
      </c>
      <c r="Q38" s="18" t="s">
        <v>48</v>
      </c>
      <c r="R38" s="6">
        <f t="shared" si="17"/>
        <v>114942</v>
      </c>
      <c r="S38" s="6">
        <f t="shared" si="13"/>
        <v>114942</v>
      </c>
      <c r="T38" s="6">
        <f t="shared" si="18"/>
        <v>28735.5</v>
      </c>
      <c r="U38" s="6"/>
      <c r="V38" s="6"/>
      <c r="W38" s="6"/>
      <c r="X38" s="6"/>
      <c r="Y38" s="6">
        <v>17697</v>
      </c>
      <c r="Z38" s="6"/>
      <c r="AA38" s="6"/>
      <c r="AB38" s="6"/>
      <c r="AC38" s="6"/>
      <c r="AD38" s="6"/>
      <c r="AE38" s="6">
        <f t="shared" si="14"/>
        <v>14367.75</v>
      </c>
      <c r="AF38" s="6">
        <f t="shared" si="9"/>
        <v>175742.25</v>
      </c>
      <c r="AG38" s="11">
        <f t="shared" si="7"/>
        <v>123060.5</v>
      </c>
      <c r="AH38" s="11">
        <f t="shared" si="8"/>
        <v>52681.75</v>
      </c>
    </row>
    <row r="39" spans="1:34" s="31" customFormat="1" ht="15">
      <c r="A39" s="32" t="s">
        <v>46</v>
      </c>
      <c r="B39" s="33">
        <v>1</v>
      </c>
      <c r="C39" s="75" t="s">
        <v>51</v>
      </c>
      <c r="D39" s="18" t="s">
        <v>48</v>
      </c>
      <c r="E39" s="18">
        <v>76628</v>
      </c>
      <c r="F39" s="18">
        <f t="shared" si="11"/>
        <v>76628</v>
      </c>
      <c r="G39" s="6">
        <f t="shared" si="12"/>
        <v>19157</v>
      </c>
      <c r="H39" s="6"/>
      <c r="I39" s="6"/>
      <c r="J39" s="6"/>
      <c r="K39" s="6"/>
      <c r="L39" s="6">
        <v>17697</v>
      </c>
      <c r="M39" s="6"/>
      <c r="N39" s="6">
        <f t="shared" si="15"/>
        <v>9578.5</v>
      </c>
      <c r="O39" s="6">
        <f t="shared" si="16"/>
        <v>123060.5</v>
      </c>
      <c r="P39" s="32" t="s">
        <v>46</v>
      </c>
      <c r="Q39" s="18" t="s">
        <v>48</v>
      </c>
      <c r="R39" s="6">
        <f t="shared" si="17"/>
        <v>114942</v>
      </c>
      <c r="S39" s="6">
        <f t="shared" si="13"/>
        <v>114942</v>
      </c>
      <c r="T39" s="6">
        <f t="shared" si="18"/>
        <v>28735.5</v>
      </c>
      <c r="U39" s="6"/>
      <c r="V39" s="6"/>
      <c r="W39" s="6"/>
      <c r="X39" s="6"/>
      <c r="Y39" s="6">
        <v>17697</v>
      </c>
      <c r="Z39" s="6"/>
      <c r="AA39" s="6"/>
      <c r="AB39" s="6"/>
      <c r="AC39" s="6"/>
      <c r="AD39" s="6"/>
      <c r="AE39" s="6">
        <f t="shared" si="14"/>
        <v>14367.75</v>
      </c>
      <c r="AF39" s="6">
        <f>SUM(S39+T39+U39+V39+W39+X39+Y39+Z39+AA39+AB39+AC39+AD39+AE39)</f>
        <v>175742.25</v>
      </c>
      <c r="AG39" s="11">
        <f>O39</f>
        <v>123060.5</v>
      </c>
      <c r="AH39" s="11">
        <f>AF39-AG39</f>
        <v>52681.75</v>
      </c>
    </row>
    <row r="40" spans="1:34" s="31" customFormat="1" ht="15">
      <c r="A40" s="32" t="s">
        <v>46</v>
      </c>
      <c r="B40" s="33">
        <v>1</v>
      </c>
      <c r="C40" s="75" t="s">
        <v>51</v>
      </c>
      <c r="D40" s="18" t="s">
        <v>48</v>
      </c>
      <c r="E40" s="18">
        <v>76628</v>
      </c>
      <c r="F40" s="18">
        <f t="shared" si="11"/>
        <v>76628</v>
      </c>
      <c r="G40" s="6">
        <f t="shared" si="12"/>
        <v>19157</v>
      </c>
      <c r="H40" s="6"/>
      <c r="I40" s="6"/>
      <c r="J40" s="6"/>
      <c r="K40" s="6"/>
      <c r="L40" s="6">
        <v>17697</v>
      </c>
      <c r="M40" s="6"/>
      <c r="N40" s="6">
        <f t="shared" si="15"/>
        <v>9578.5</v>
      </c>
      <c r="O40" s="6">
        <f t="shared" si="16"/>
        <v>123060.5</v>
      </c>
      <c r="P40" s="32" t="s">
        <v>46</v>
      </c>
      <c r="Q40" s="18" t="s">
        <v>48</v>
      </c>
      <c r="R40" s="6">
        <f t="shared" si="17"/>
        <v>114942</v>
      </c>
      <c r="S40" s="6">
        <f t="shared" si="13"/>
        <v>114942</v>
      </c>
      <c r="T40" s="6">
        <f t="shared" si="18"/>
        <v>28735.5</v>
      </c>
      <c r="U40" s="6"/>
      <c r="V40" s="6"/>
      <c r="W40" s="6"/>
      <c r="X40" s="6"/>
      <c r="Y40" s="6">
        <v>17697</v>
      </c>
      <c r="Z40" s="6"/>
      <c r="AA40" s="6"/>
      <c r="AB40" s="6"/>
      <c r="AC40" s="6"/>
      <c r="AD40" s="6"/>
      <c r="AE40" s="6">
        <f t="shared" si="14"/>
        <v>14367.75</v>
      </c>
      <c r="AF40" s="6">
        <f t="shared" si="9"/>
        <v>175742.25</v>
      </c>
      <c r="AG40" s="11">
        <f t="shared" si="7"/>
        <v>123060.5</v>
      </c>
      <c r="AH40" s="11">
        <f t="shared" si="8"/>
        <v>52681.75</v>
      </c>
    </row>
    <row r="41" spans="1:34" s="31" customFormat="1" ht="15">
      <c r="A41" s="32" t="s">
        <v>46</v>
      </c>
      <c r="B41" s="33">
        <v>1</v>
      </c>
      <c r="C41" s="75" t="s">
        <v>51</v>
      </c>
      <c r="D41" s="18" t="s">
        <v>48</v>
      </c>
      <c r="E41" s="18">
        <v>76628</v>
      </c>
      <c r="F41" s="18">
        <f t="shared" si="11"/>
        <v>76628</v>
      </c>
      <c r="G41" s="6">
        <f t="shared" si="12"/>
        <v>19157</v>
      </c>
      <c r="H41" s="6"/>
      <c r="I41" s="6"/>
      <c r="J41" s="6"/>
      <c r="K41" s="6"/>
      <c r="L41" s="6">
        <v>17697</v>
      </c>
      <c r="M41" s="6"/>
      <c r="N41" s="6">
        <f t="shared" si="15"/>
        <v>9578.5</v>
      </c>
      <c r="O41" s="6">
        <f t="shared" si="16"/>
        <v>123060.5</v>
      </c>
      <c r="P41" s="32" t="s">
        <v>46</v>
      </c>
      <c r="Q41" s="18" t="s">
        <v>48</v>
      </c>
      <c r="R41" s="6">
        <f t="shared" si="17"/>
        <v>114942</v>
      </c>
      <c r="S41" s="6">
        <f t="shared" si="13"/>
        <v>114942</v>
      </c>
      <c r="T41" s="6">
        <f t="shared" si="18"/>
        <v>28735.5</v>
      </c>
      <c r="U41" s="6"/>
      <c r="V41" s="6"/>
      <c r="W41" s="6"/>
      <c r="X41" s="6"/>
      <c r="Y41" s="6">
        <v>17697</v>
      </c>
      <c r="Z41" s="6"/>
      <c r="AA41" s="6"/>
      <c r="AB41" s="6"/>
      <c r="AC41" s="6"/>
      <c r="AD41" s="6"/>
      <c r="AE41" s="6">
        <f t="shared" si="14"/>
        <v>14367.75</v>
      </c>
      <c r="AF41" s="6">
        <f t="shared" si="9"/>
        <v>175742.25</v>
      </c>
      <c r="AG41" s="11">
        <f t="shared" si="7"/>
        <v>123060.5</v>
      </c>
      <c r="AH41" s="11">
        <f t="shared" si="8"/>
        <v>52681.75</v>
      </c>
    </row>
    <row r="42" spans="1:34" s="31" customFormat="1" ht="15">
      <c r="A42" s="32" t="s">
        <v>141</v>
      </c>
      <c r="B42" s="33">
        <v>1</v>
      </c>
      <c r="C42" s="75" t="s">
        <v>51</v>
      </c>
      <c r="D42" s="18" t="s">
        <v>53</v>
      </c>
      <c r="E42" s="18">
        <v>68133</v>
      </c>
      <c r="F42" s="18">
        <f t="shared" si="11"/>
        <v>68133</v>
      </c>
      <c r="G42" s="6">
        <f t="shared" si="12"/>
        <v>17033.25</v>
      </c>
      <c r="H42" s="6"/>
      <c r="I42" s="6"/>
      <c r="J42" s="6"/>
      <c r="K42" s="6"/>
      <c r="L42" s="6"/>
      <c r="M42" s="6"/>
      <c r="N42" s="6">
        <f t="shared" si="15"/>
        <v>8516.625</v>
      </c>
      <c r="O42" s="6">
        <f t="shared" si="16"/>
        <v>93682.875</v>
      </c>
      <c r="P42" s="32" t="s">
        <v>141</v>
      </c>
      <c r="Q42" s="18" t="s">
        <v>53</v>
      </c>
      <c r="R42" s="6">
        <f t="shared" si="17"/>
        <v>102199.5</v>
      </c>
      <c r="S42" s="6">
        <f t="shared" si="13"/>
        <v>102199.5</v>
      </c>
      <c r="T42" s="6">
        <f t="shared" si="18"/>
        <v>25549.875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14"/>
        <v>12774.9375</v>
      </c>
      <c r="AF42" s="6">
        <f t="shared" si="9"/>
        <v>140524.3125</v>
      </c>
      <c r="AG42" s="11">
        <f t="shared" si="7"/>
        <v>93682.875</v>
      </c>
      <c r="AH42" s="11">
        <f t="shared" si="8"/>
        <v>46841.4375</v>
      </c>
    </row>
    <row r="43" spans="1:34" s="106" customFormat="1" ht="17.25" customHeight="1">
      <c r="A43" s="100" t="s">
        <v>52</v>
      </c>
      <c r="B43" s="101">
        <v>1</v>
      </c>
      <c r="C43" s="102" t="s">
        <v>147</v>
      </c>
      <c r="D43" s="103" t="s">
        <v>59</v>
      </c>
      <c r="E43" s="103">
        <v>74858</v>
      </c>
      <c r="F43" s="103">
        <f t="shared" si="11"/>
        <v>74858</v>
      </c>
      <c r="G43" s="104">
        <f t="shared" si="12"/>
        <v>18714.5</v>
      </c>
      <c r="H43" s="104"/>
      <c r="I43" s="104"/>
      <c r="J43" s="104"/>
      <c r="K43" s="104"/>
      <c r="L43" s="104"/>
      <c r="M43" s="104"/>
      <c r="N43" s="104">
        <f t="shared" si="15"/>
        <v>9357.25</v>
      </c>
      <c r="O43" s="104">
        <f t="shared" si="16"/>
        <v>102929.75</v>
      </c>
      <c r="P43" s="100" t="s">
        <v>52</v>
      </c>
      <c r="Q43" s="103" t="s">
        <v>59</v>
      </c>
      <c r="R43" s="104">
        <f t="shared" si="17"/>
        <v>112287</v>
      </c>
      <c r="S43" s="104">
        <f t="shared" si="13"/>
        <v>112287</v>
      </c>
      <c r="T43" s="104">
        <f t="shared" si="18"/>
        <v>28071.75</v>
      </c>
      <c r="U43" s="104"/>
      <c r="V43" s="104"/>
      <c r="W43" s="104"/>
      <c r="X43" s="104"/>
      <c r="Y43" s="104"/>
      <c r="Z43" s="104"/>
      <c r="AA43" s="104"/>
      <c r="AB43" s="104">
        <f>(R43+T43)*35%</f>
        <v>49125.5625</v>
      </c>
      <c r="AC43" s="104"/>
      <c r="AD43" s="104"/>
      <c r="AE43" s="104">
        <f t="shared" si="14"/>
        <v>14035.875</v>
      </c>
      <c r="AF43" s="104">
        <f t="shared" si="9"/>
        <v>203520.1875</v>
      </c>
      <c r="AG43" s="105">
        <f t="shared" si="7"/>
        <v>102929.75</v>
      </c>
      <c r="AH43" s="105">
        <f t="shared" si="8"/>
        <v>100590.4375</v>
      </c>
    </row>
    <row r="44" spans="1:34" s="31" customFormat="1" ht="15">
      <c r="A44" s="32" t="s">
        <v>54</v>
      </c>
      <c r="B44" s="33">
        <v>1</v>
      </c>
      <c r="C44" s="18" t="s">
        <v>134</v>
      </c>
      <c r="D44" s="18" t="s">
        <v>55</v>
      </c>
      <c r="E44" s="18">
        <v>77159</v>
      </c>
      <c r="F44" s="18">
        <f t="shared" si="11"/>
        <v>77159</v>
      </c>
      <c r="G44" s="6">
        <f t="shared" si="12"/>
        <v>19289.75</v>
      </c>
      <c r="H44" s="6"/>
      <c r="I44" s="6"/>
      <c r="J44" s="6"/>
      <c r="K44" s="6"/>
      <c r="L44" s="6"/>
      <c r="M44" s="6"/>
      <c r="N44" s="6">
        <f t="shared" si="15"/>
        <v>9644.875</v>
      </c>
      <c r="O44" s="6">
        <f t="shared" si="16"/>
        <v>106093.625</v>
      </c>
      <c r="P44" s="32" t="s">
        <v>54</v>
      </c>
      <c r="Q44" s="18" t="s">
        <v>55</v>
      </c>
      <c r="R44" s="6">
        <f t="shared" si="17"/>
        <v>115738.5</v>
      </c>
      <c r="S44" s="6">
        <f t="shared" si="13"/>
        <v>115738.5</v>
      </c>
      <c r="T44" s="6">
        <f t="shared" si="18"/>
        <v>28934.625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14"/>
        <v>14467.3125</v>
      </c>
      <c r="AF44" s="6">
        <f t="shared" si="9"/>
        <v>159140.4375</v>
      </c>
      <c r="AG44" s="11">
        <f t="shared" si="7"/>
        <v>106093.625</v>
      </c>
      <c r="AH44" s="11">
        <f t="shared" si="8"/>
        <v>53046.8125</v>
      </c>
    </row>
    <row r="45" spans="1:34" s="31" customFormat="1" ht="15">
      <c r="A45" s="32" t="s">
        <v>56</v>
      </c>
      <c r="B45" s="33">
        <v>1</v>
      </c>
      <c r="C45" s="18" t="s">
        <v>42</v>
      </c>
      <c r="D45" s="18" t="s">
        <v>57</v>
      </c>
      <c r="E45" s="18">
        <v>58754</v>
      </c>
      <c r="F45" s="18">
        <f t="shared" si="11"/>
        <v>58754</v>
      </c>
      <c r="G45" s="6"/>
      <c r="H45" s="6"/>
      <c r="I45" s="6"/>
      <c r="J45" s="6"/>
      <c r="K45" s="6"/>
      <c r="L45" s="6"/>
      <c r="M45" s="6"/>
      <c r="N45" s="6">
        <f t="shared" si="15"/>
        <v>5875.4000000000005</v>
      </c>
      <c r="O45" s="6">
        <f t="shared" si="16"/>
        <v>64629.4</v>
      </c>
      <c r="P45" s="32" t="s">
        <v>56</v>
      </c>
      <c r="Q45" s="18" t="s">
        <v>57</v>
      </c>
      <c r="R45" s="6">
        <f>E45</f>
        <v>58754</v>
      </c>
      <c r="S45" s="6">
        <f t="shared" si="13"/>
        <v>58754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14"/>
        <v>5875.4000000000005</v>
      </c>
      <c r="AF45" s="6">
        <f t="shared" si="9"/>
        <v>64629.4</v>
      </c>
      <c r="AG45" s="11">
        <f t="shared" si="7"/>
        <v>64629.4</v>
      </c>
      <c r="AH45" s="7"/>
    </row>
    <row r="46" spans="1:34" s="31" customFormat="1" ht="15">
      <c r="A46" s="32" t="s">
        <v>56</v>
      </c>
      <c r="B46" s="33">
        <v>1</v>
      </c>
      <c r="C46" s="18" t="s">
        <v>58</v>
      </c>
      <c r="D46" s="18" t="s">
        <v>53</v>
      </c>
      <c r="E46" s="18">
        <v>68133</v>
      </c>
      <c r="F46" s="18">
        <f t="shared" si="11"/>
        <v>68133</v>
      </c>
      <c r="G46" s="6"/>
      <c r="H46" s="6"/>
      <c r="I46" s="6"/>
      <c r="J46" s="6"/>
      <c r="K46" s="6"/>
      <c r="L46" s="6"/>
      <c r="M46" s="6"/>
      <c r="N46" s="6">
        <f t="shared" si="15"/>
        <v>6813.3</v>
      </c>
      <c r="O46" s="6">
        <f t="shared" si="16"/>
        <v>74946.3</v>
      </c>
      <c r="P46" s="32" t="s">
        <v>56</v>
      </c>
      <c r="Q46" s="18" t="s">
        <v>53</v>
      </c>
      <c r="R46" s="6">
        <f>E46</f>
        <v>68133</v>
      </c>
      <c r="S46" s="6">
        <f t="shared" si="13"/>
        <v>68133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14"/>
        <v>6813.3</v>
      </c>
      <c r="AF46" s="6">
        <f t="shared" si="9"/>
        <v>74946.3</v>
      </c>
      <c r="AG46" s="11">
        <f t="shared" si="7"/>
        <v>74946.3</v>
      </c>
      <c r="AH46" s="7"/>
    </row>
    <row r="47" spans="1:34" s="31" customFormat="1" ht="15">
      <c r="A47" s="32" t="s">
        <v>56</v>
      </c>
      <c r="B47" s="33">
        <v>0.5</v>
      </c>
      <c r="C47" s="18" t="s">
        <v>140</v>
      </c>
      <c r="D47" s="18" t="s">
        <v>53</v>
      </c>
      <c r="E47" s="18">
        <v>68133</v>
      </c>
      <c r="F47" s="18">
        <f t="shared" si="11"/>
        <v>34066.5</v>
      </c>
      <c r="G47" s="6"/>
      <c r="H47" s="6"/>
      <c r="I47" s="6"/>
      <c r="J47" s="6"/>
      <c r="K47" s="6"/>
      <c r="L47" s="6"/>
      <c r="M47" s="6"/>
      <c r="N47" s="6">
        <f t="shared" si="15"/>
        <v>3406.65</v>
      </c>
      <c r="O47" s="6">
        <f t="shared" si="16"/>
        <v>37473.15</v>
      </c>
      <c r="P47" s="32" t="s">
        <v>56</v>
      </c>
      <c r="Q47" s="18" t="s">
        <v>59</v>
      </c>
      <c r="R47" s="6">
        <f>E47</f>
        <v>68133</v>
      </c>
      <c r="S47" s="6">
        <f t="shared" si="13"/>
        <v>34066.5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14"/>
        <v>3406.65</v>
      </c>
      <c r="AF47" s="6">
        <f t="shared" si="9"/>
        <v>37473.15</v>
      </c>
      <c r="AG47" s="11">
        <f t="shared" si="7"/>
        <v>37473.15</v>
      </c>
      <c r="AH47" s="7"/>
    </row>
    <row r="48" spans="1:34" s="31" customFormat="1" ht="15">
      <c r="A48" s="32" t="s">
        <v>56</v>
      </c>
      <c r="B48" s="33">
        <v>0.5</v>
      </c>
      <c r="C48" s="18" t="s">
        <v>139</v>
      </c>
      <c r="D48" s="18" t="s">
        <v>59</v>
      </c>
      <c r="E48" s="18">
        <v>74858</v>
      </c>
      <c r="F48" s="18">
        <f t="shared" si="11"/>
        <v>37429</v>
      </c>
      <c r="G48" s="6"/>
      <c r="H48" s="6"/>
      <c r="I48" s="6"/>
      <c r="J48" s="6"/>
      <c r="K48" s="6"/>
      <c r="L48" s="6"/>
      <c r="M48" s="6"/>
      <c r="N48" s="6">
        <f t="shared" si="15"/>
        <v>3742.9</v>
      </c>
      <c r="O48" s="6">
        <f t="shared" si="16"/>
        <v>41171.9</v>
      </c>
      <c r="P48" s="32" t="s">
        <v>56</v>
      </c>
      <c r="Q48" s="18" t="s">
        <v>59</v>
      </c>
      <c r="R48" s="6">
        <f>E48</f>
        <v>74858</v>
      </c>
      <c r="S48" s="6">
        <f t="shared" si="13"/>
        <v>37429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14"/>
        <v>3742.9</v>
      </c>
      <c r="AF48" s="6">
        <f t="shared" si="9"/>
        <v>41171.9</v>
      </c>
      <c r="AG48" s="11">
        <f t="shared" si="7"/>
        <v>41171.9</v>
      </c>
      <c r="AH48" s="7"/>
    </row>
    <row r="49" spans="1:34" s="106" customFormat="1" ht="15">
      <c r="A49" s="100" t="s">
        <v>60</v>
      </c>
      <c r="B49" s="101">
        <v>1</v>
      </c>
      <c r="C49" s="103" t="s">
        <v>126</v>
      </c>
      <c r="D49" s="103" t="s">
        <v>61</v>
      </c>
      <c r="E49" s="103">
        <v>80167</v>
      </c>
      <c r="F49" s="103">
        <f t="shared" si="11"/>
        <v>80167</v>
      </c>
      <c r="G49" s="104">
        <f t="shared" si="12"/>
        <v>20041.75</v>
      </c>
      <c r="H49" s="104"/>
      <c r="I49" s="104"/>
      <c r="J49" s="104"/>
      <c r="K49" s="104"/>
      <c r="L49" s="104"/>
      <c r="M49" s="104"/>
      <c r="N49" s="104">
        <f t="shared" si="15"/>
        <v>10020.875</v>
      </c>
      <c r="O49" s="104">
        <f t="shared" si="16"/>
        <v>110229.625</v>
      </c>
      <c r="P49" s="100" t="s">
        <v>60</v>
      </c>
      <c r="Q49" s="103" t="s">
        <v>61</v>
      </c>
      <c r="R49" s="104">
        <f>E49</f>
        <v>80167</v>
      </c>
      <c r="S49" s="104">
        <f>(R49*B49)*1.63</f>
        <v>130672.20999999999</v>
      </c>
      <c r="T49" s="104">
        <f t="shared" si="18"/>
        <v>32668.052499999998</v>
      </c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>
        <f t="shared" si="14"/>
        <v>16334.026249999999</v>
      </c>
      <c r="AF49" s="104">
        <f t="shared" si="9"/>
        <v>179674.28874999998</v>
      </c>
      <c r="AG49" s="105">
        <f t="shared" si="7"/>
        <v>110229.625</v>
      </c>
      <c r="AH49" s="107">
        <f>AF49-AG49</f>
        <v>69444.663749999978</v>
      </c>
    </row>
    <row r="50" spans="1:34" s="31" customFormat="1" ht="15">
      <c r="A50" s="13" t="s">
        <v>25</v>
      </c>
      <c r="B50" s="23">
        <f>SUM(B29:B49)</f>
        <v>20</v>
      </c>
      <c r="C50" s="8"/>
      <c r="D50" s="8"/>
      <c r="E50" s="9"/>
      <c r="F50" s="9">
        <f t="shared" ref="F50:O50" si="19">SUM(F29:F49)</f>
        <v>1523534.5</v>
      </c>
      <c r="G50" s="9">
        <f t="shared" si="19"/>
        <v>331288</v>
      </c>
      <c r="H50" s="9">
        <f t="shared" si="19"/>
        <v>0</v>
      </c>
      <c r="I50" s="9">
        <f t="shared" si="19"/>
        <v>0</v>
      </c>
      <c r="J50" s="9">
        <f t="shared" si="19"/>
        <v>0</v>
      </c>
      <c r="K50" s="9">
        <f t="shared" si="19"/>
        <v>0</v>
      </c>
      <c r="L50" s="9">
        <f t="shared" si="19"/>
        <v>194667</v>
      </c>
      <c r="M50" s="9">
        <f t="shared" si="19"/>
        <v>0</v>
      </c>
      <c r="N50" s="9">
        <f t="shared" si="19"/>
        <v>185482.24999999997</v>
      </c>
      <c r="O50" s="9">
        <f t="shared" si="19"/>
        <v>2234971.75</v>
      </c>
      <c r="P50" s="13" t="s">
        <v>25</v>
      </c>
      <c r="Q50" s="9"/>
      <c r="R50" s="9">
        <f t="shared" ref="R50:AH50" si="20">SUM(R29:R49)</f>
        <v>2217522.5</v>
      </c>
      <c r="S50" s="9">
        <f t="shared" si="20"/>
        <v>2196532.21</v>
      </c>
      <c r="T50" s="9">
        <f t="shared" si="20"/>
        <v>499537.42749999999</v>
      </c>
      <c r="U50" s="9">
        <f t="shared" si="20"/>
        <v>0</v>
      </c>
      <c r="V50" s="9">
        <f t="shared" si="20"/>
        <v>0</v>
      </c>
      <c r="W50" s="9">
        <f t="shared" si="20"/>
        <v>0</v>
      </c>
      <c r="X50" s="9">
        <f t="shared" si="20"/>
        <v>0</v>
      </c>
      <c r="Y50" s="9">
        <f t="shared" si="20"/>
        <v>194667</v>
      </c>
      <c r="Z50" s="9">
        <f t="shared" si="20"/>
        <v>0</v>
      </c>
      <c r="AA50" s="9">
        <f t="shared" si="20"/>
        <v>0</v>
      </c>
      <c r="AB50" s="9">
        <f t="shared" si="20"/>
        <v>49125.5625</v>
      </c>
      <c r="AC50" s="9">
        <f t="shared" si="20"/>
        <v>0</v>
      </c>
      <c r="AD50" s="9">
        <f t="shared" si="20"/>
        <v>0</v>
      </c>
      <c r="AE50" s="9">
        <f t="shared" si="20"/>
        <v>269606.96375</v>
      </c>
      <c r="AF50" s="9">
        <f t="shared" si="20"/>
        <v>3209469.1637499994</v>
      </c>
      <c r="AG50" s="9">
        <f t="shared" si="20"/>
        <v>2234971.75</v>
      </c>
      <c r="AH50" s="9">
        <f t="shared" si="20"/>
        <v>974497.41374999995</v>
      </c>
    </row>
    <row r="51" spans="1:34" s="31" customFormat="1" ht="15">
      <c r="A51" s="32" t="s">
        <v>62</v>
      </c>
      <c r="B51" s="33">
        <v>1</v>
      </c>
      <c r="C51" s="18" t="s">
        <v>130</v>
      </c>
      <c r="D51" s="18" t="s">
        <v>63</v>
      </c>
      <c r="E51" s="18">
        <v>86007</v>
      </c>
      <c r="F51" s="18">
        <f t="shared" ref="F51:F57" si="21">E51*B51</f>
        <v>86007</v>
      </c>
      <c r="G51" s="18"/>
      <c r="H51" s="6"/>
      <c r="I51" s="6"/>
      <c r="J51" s="6"/>
      <c r="K51" s="6"/>
      <c r="L51" s="6"/>
      <c r="M51" s="6"/>
      <c r="N51" s="6">
        <f>E51*10%</f>
        <v>8600.7000000000007</v>
      </c>
      <c r="O51" s="6">
        <f t="shared" si="16"/>
        <v>94607.7</v>
      </c>
      <c r="P51" s="32" t="s">
        <v>62</v>
      </c>
      <c r="Q51" s="18" t="s">
        <v>63</v>
      </c>
      <c r="R51" s="6">
        <f>E51</f>
        <v>86007</v>
      </c>
      <c r="S51" s="6">
        <f t="shared" ref="S51:S57" si="22">R51*B51</f>
        <v>86007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ref="AE51:AE57" si="23">(S51+T51)*10%</f>
        <v>8600.7000000000007</v>
      </c>
      <c r="AF51" s="6">
        <f t="shared" ref="AF51:AF57" si="24">SUM(S51+T51+U51+V51+Z51+AA51+AB51+AC51+AD51+AE51)</f>
        <v>94607.7</v>
      </c>
      <c r="AG51" s="7">
        <f t="shared" ref="AG51:AG57" si="25">O51</f>
        <v>94607.7</v>
      </c>
      <c r="AH51" s="7"/>
    </row>
    <row r="52" spans="1:34" s="31" customFormat="1" ht="15">
      <c r="A52" s="32" t="s">
        <v>64</v>
      </c>
      <c r="B52" s="33">
        <v>1</v>
      </c>
      <c r="C52" s="18" t="s">
        <v>42</v>
      </c>
      <c r="D52" s="18" t="s">
        <v>65</v>
      </c>
      <c r="E52" s="18">
        <v>72558</v>
      </c>
      <c r="F52" s="18">
        <f t="shared" si="21"/>
        <v>72558</v>
      </c>
      <c r="G52" s="18">
        <f>F52*25%</f>
        <v>18139.5</v>
      </c>
      <c r="H52" s="6"/>
      <c r="I52" s="6"/>
      <c r="J52" s="6"/>
      <c r="K52" s="6">
        <v>5309</v>
      </c>
      <c r="L52" s="6"/>
      <c r="M52" s="6"/>
      <c r="N52" s="6">
        <f t="shared" ref="N52:N57" si="26">(F52+G52)*10%</f>
        <v>9069.75</v>
      </c>
      <c r="O52" s="6">
        <f t="shared" si="16"/>
        <v>105076.25</v>
      </c>
      <c r="P52" s="32" t="s">
        <v>64</v>
      </c>
      <c r="Q52" s="18" t="s">
        <v>65</v>
      </c>
      <c r="R52" s="6">
        <f t="shared" ref="R52:R57" si="27">E52</f>
        <v>72558</v>
      </c>
      <c r="S52" s="6">
        <f t="shared" si="22"/>
        <v>72558</v>
      </c>
      <c r="T52" s="6">
        <f>S52*0.25</f>
        <v>18139.5</v>
      </c>
      <c r="U52" s="6"/>
      <c r="V52" s="6"/>
      <c r="W52" s="6"/>
      <c r="X52" s="6">
        <v>5309</v>
      </c>
      <c r="Y52" s="6"/>
      <c r="Z52" s="6"/>
      <c r="AA52" s="6"/>
      <c r="AB52" s="6"/>
      <c r="AC52" s="6"/>
      <c r="AD52" s="6"/>
      <c r="AE52" s="6">
        <f t="shared" si="23"/>
        <v>9069.75</v>
      </c>
      <c r="AF52" s="6">
        <f>S52+T52+U52+V52+W52+X52+Y52+Z52+AA52+AB52+AC52+AD52+AE52</f>
        <v>105076.25</v>
      </c>
      <c r="AG52" s="7">
        <f t="shared" si="25"/>
        <v>105076.25</v>
      </c>
      <c r="AH52" s="7"/>
    </row>
    <row r="53" spans="1:34" s="31" customFormat="1" ht="15">
      <c r="A53" s="32" t="s">
        <v>66</v>
      </c>
      <c r="B53" s="33">
        <v>1</v>
      </c>
      <c r="C53" s="18" t="s">
        <v>135</v>
      </c>
      <c r="D53" s="18" t="s">
        <v>65</v>
      </c>
      <c r="E53" s="18">
        <v>78929</v>
      </c>
      <c r="F53" s="18">
        <f t="shared" si="21"/>
        <v>78929</v>
      </c>
      <c r="G53" s="18"/>
      <c r="H53" s="6"/>
      <c r="I53" s="6"/>
      <c r="J53" s="6"/>
      <c r="K53" s="6"/>
      <c r="L53" s="6"/>
      <c r="M53" s="6"/>
      <c r="N53" s="6">
        <f t="shared" si="26"/>
        <v>7892.9000000000005</v>
      </c>
      <c r="O53" s="6">
        <f t="shared" si="16"/>
        <v>86821.9</v>
      </c>
      <c r="P53" s="32" t="s">
        <v>66</v>
      </c>
      <c r="Q53" s="18" t="s">
        <v>65</v>
      </c>
      <c r="R53" s="6">
        <f t="shared" si="27"/>
        <v>78929</v>
      </c>
      <c r="S53" s="6">
        <f t="shared" si="22"/>
        <v>78929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23"/>
        <v>7892.9000000000005</v>
      </c>
      <c r="AF53" s="6">
        <f t="shared" si="24"/>
        <v>86821.9</v>
      </c>
      <c r="AG53" s="7">
        <f t="shared" si="25"/>
        <v>86821.9</v>
      </c>
      <c r="AH53" s="7"/>
    </row>
    <row r="54" spans="1:34" s="31" customFormat="1" ht="15">
      <c r="A54" s="32" t="s">
        <v>67</v>
      </c>
      <c r="B54" s="33">
        <v>1</v>
      </c>
      <c r="C54" s="18" t="s">
        <v>124</v>
      </c>
      <c r="D54" s="18" t="s">
        <v>65</v>
      </c>
      <c r="E54" s="18">
        <v>81583</v>
      </c>
      <c r="F54" s="18">
        <f t="shared" si="21"/>
        <v>81583</v>
      </c>
      <c r="G54" s="18"/>
      <c r="H54" s="6"/>
      <c r="I54" s="6"/>
      <c r="J54" s="6"/>
      <c r="K54" s="6"/>
      <c r="L54" s="6"/>
      <c r="M54" s="6"/>
      <c r="N54" s="6">
        <f t="shared" si="26"/>
        <v>8158.3</v>
      </c>
      <c r="O54" s="6">
        <f t="shared" si="16"/>
        <v>89741.3</v>
      </c>
      <c r="P54" s="32" t="s">
        <v>67</v>
      </c>
      <c r="Q54" s="18" t="s">
        <v>65</v>
      </c>
      <c r="R54" s="6">
        <f t="shared" si="27"/>
        <v>81583</v>
      </c>
      <c r="S54" s="6">
        <f t="shared" si="22"/>
        <v>81583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23"/>
        <v>8158.3</v>
      </c>
      <c r="AF54" s="6">
        <f t="shared" si="24"/>
        <v>89741.3</v>
      </c>
      <c r="AG54" s="7">
        <f t="shared" si="25"/>
        <v>89741.3</v>
      </c>
      <c r="AH54" s="7"/>
    </row>
    <row r="55" spans="1:34" s="31" customFormat="1" ht="15">
      <c r="A55" s="32" t="s">
        <v>68</v>
      </c>
      <c r="B55" s="33">
        <v>0.5</v>
      </c>
      <c r="C55" s="18" t="s">
        <v>129</v>
      </c>
      <c r="D55" s="18" t="s">
        <v>65</v>
      </c>
      <c r="E55" s="18">
        <v>79813</v>
      </c>
      <c r="F55" s="18">
        <f t="shared" si="21"/>
        <v>39906.5</v>
      </c>
      <c r="G55" s="18"/>
      <c r="H55" s="6"/>
      <c r="I55" s="6"/>
      <c r="J55" s="6"/>
      <c r="K55" s="6"/>
      <c r="L55" s="6"/>
      <c r="M55" s="6"/>
      <c r="N55" s="6">
        <f t="shared" si="26"/>
        <v>3990.65</v>
      </c>
      <c r="O55" s="6">
        <f t="shared" si="16"/>
        <v>43897.15</v>
      </c>
      <c r="P55" s="32" t="s">
        <v>68</v>
      </c>
      <c r="Q55" s="18" t="s">
        <v>65</v>
      </c>
      <c r="R55" s="6">
        <f t="shared" si="27"/>
        <v>79813</v>
      </c>
      <c r="S55" s="6">
        <f t="shared" si="22"/>
        <v>39906.5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23"/>
        <v>3990.65</v>
      </c>
      <c r="AF55" s="6">
        <f t="shared" si="24"/>
        <v>43897.15</v>
      </c>
      <c r="AG55" s="7">
        <f t="shared" si="25"/>
        <v>43897.15</v>
      </c>
      <c r="AH55" s="7"/>
    </row>
    <row r="56" spans="1:34" s="31" customFormat="1" ht="15">
      <c r="A56" s="32" t="s">
        <v>69</v>
      </c>
      <c r="B56" s="33">
        <v>0.5</v>
      </c>
      <c r="C56" s="18" t="s">
        <v>138</v>
      </c>
      <c r="D56" s="18" t="s">
        <v>65</v>
      </c>
      <c r="E56" s="18">
        <v>85477</v>
      </c>
      <c r="F56" s="18">
        <f t="shared" si="21"/>
        <v>42738.5</v>
      </c>
      <c r="G56" s="18"/>
      <c r="H56" s="6"/>
      <c r="I56" s="6"/>
      <c r="J56" s="6"/>
      <c r="K56" s="6"/>
      <c r="L56" s="6"/>
      <c r="M56" s="6"/>
      <c r="N56" s="6">
        <f t="shared" si="26"/>
        <v>4273.8500000000004</v>
      </c>
      <c r="O56" s="6">
        <f t="shared" si="16"/>
        <v>47012.35</v>
      </c>
      <c r="P56" s="32" t="s">
        <v>69</v>
      </c>
      <c r="Q56" s="18" t="s">
        <v>65</v>
      </c>
      <c r="R56" s="6">
        <f t="shared" si="27"/>
        <v>85477</v>
      </c>
      <c r="S56" s="6">
        <f t="shared" si="22"/>
        <v>42738.5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23"/>
        <v>4273.8500000000004</v>
      </c>
      <c r="AF56" s="6">
        <f t="shared" si="24"/>
        <v>47012.35</v>
      </c>
      <c r="AG56" s="7">
        <f t="shared" si="25"/>
        <v>47012.35</v>
      </c>
      <c r="AH56" s="7"/>
    </row>
    <row r="57" spans="1:34" s="31" customFormat="1" ht="15">
      <c r="A57" s="32" t="s">
        <v>69</v>
      </c>
      <c r="B57" s="33">
        <v>0.5</v>
      </c>
      <c r="C57" s="18" t="s">
        <v>58</v>
      </c>
      <c r="D57" s="18" t="s">
        <v>65</v>
      </c>
      <c r="E57" s="18">
        <v>78398</v>
      </c>
      <c r="F57" s="18">
        <f t="shared" si="21"/>
        <v>39199</v>
      </c>
      <c r="G57" s="18"/>
      <c r="H57" s="6"/>
      <c r="I57" s="6"/>
      <c r="J57" s="6"/>
      <c r="K57" s="6"/>
      <c r="L57" s="6"/>
      <c r="M57" s="6"/>
      <c r="N57" s="6">
        <f t="shared" si="26"/>
        <v>3919.9</v>
      </c>
      <c r="O57" s="6">
        <f t="shared" si="16"/>
        <v>43118.9</v>
      </c>
      <c r="P57" s="32" t="s">
        <v>69</v>
      </c>
      <c r="Q57" s="18" t="s">
        <v>65</v>
      </c>
      <c r="R57" s="6">
        <f t="shared" si="27"/>
        <v>78398</v>
      </c>
      <c r="S57" s="6">
        <f t="shared" si="22"/>
        <v>39199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si="23"/>
        <v>3919.9</v>
      </c>
      <c r="AF57" s="6">
        <f t="shared" si="24"/>
        <v>43118.9</v>
      </c>
      <c r="AG57" s="7">
        <f t="shared" si="25"/>
        <v>43118.9</v>
      </c>
      <c r="AH57" s="7"/>
    </row>
    <row r="58" spans="1:34" s="31" customFormat="1" ht="15">
      <c r="A58" s="25" t="s">
        <v>26</v>
      </c>
      <c r="B58" s="23">
        <f>SUM(B51:B57)</f>
        <v>5.5</v>
      </c>
      <c r="C58" s="8"/>
      <c r="D58" s="8"/>
      <c r="E58" s="9"/>
      <c r="F58" s="9">
        <f>SUM(F51:F57)</f>
        <v>440921</v>
      </c>
      <c r="G58" s="9">
        <f t="shared" ref="G58:AD58" si="28">SUM(G51:G57)</f>
        <v>18139.5</v>
      </c>
      <c r="H58" s="9">
        <f t="shared" si="28"/>
        <v>0</v>
      </c>
      <c r="I58" s="9">
        <f t="shared" si="28"/>
        <v>0</v>
      </c>
      <c r="J58" s="9">
        <f t="shared" si="28"/>
        <v>0</v>
      </c>
      <c r="K58" s="9">
        <f t="shared" si="28"/>
        <v>5309</v>
      </c>
      <c r="L58" s="9">
        <f t="shared" si="28"/>
        <v>0</v>
      </c>
      <c r="M58" s="9">
        <f t="shared" si="28"/>
        <v>0</v>
      </c>
      <c r="N58" s="9">
        <f t="shared" si="28"/>
        <v>45906.05</v>
      </c>
      <c r="O58" s="10">
        <f t="shared" si="16"/>
        <v>510275.55</v>
      </c>
      <c r="P58" s="25" t="s">
        <v>26</v>
      </c>
      <c r="Q58" s="9"/>
      <c r="R58" s="9"/>
      <c r="S58" s="9">
        <f t="shared" si="28"/>
        <v>440921</v>
      </c>
      <c r="T58" s="9">
        <f t="shared" si="28"/>
        <v>18139.5</v>
      </c>
      <c r="U58" s="9">
        <f t="shared" si="28"/>
        <v>0</v>
      </c>
      <c r="V58" s="9">
        <f t="shared" si="28"/>
        <v>0</v>
      </c>
      <c r="W58" s="9">
        <f t="shared" si="28"/>
        <v>0</v>
      </c>
      <c r="X58" s="9">
        <f t="shared" si="28"/>
        <v>5309</v>
      </c>
      <c r="Y58" s="9">
        <f t="shared" si="28"/>
        <v>0</v>
      </c>
      <c r="Z58" s="9">
        <f t="shared" si="28"/>
        <v>0</v>
      </c>
      <c r="AA58" s="9">
        <f t="shared" si="28"/>
        <v>0</v>
      </c>
      <c r="AB58" s="9">
        <f t="shared" si="28"/>
        <v>0</v>
      </c>
      <c r="AC58" s="9">
        <f t="shared" si="28"/>
        <v>0</v>
      </c>
      <c r="AD58" s="9">
        <f t="shared" si="28"/>
        <v>0</v>
      </c>
      <c r="AE58" s="9">
        <f>SUM(AE51:AE57)</f>
        <v>45906.05</v>
      </c>
      <c r="AF58" s="9">
        <f>SUM(AF51:AF57)</f>
        <v>510275.55</v>
      </c>
      <c r="AG58" s="9">
        <f>SUM(AG51:AG57)</f>
        <v>510275.55</v>
      </c>
      <c r="AH58" s="7"/>
    </row>
    <row r="59" spans="1:34" s="31" customFormat="1" ht="15">
      <c r="A59" s="32" t="s">
        <v>70</v>
      </c>
      <c r="B59" s="33">
        <v>0.5</v>
      </c>
      <c r="C59" s="18" t="s">
        <v>42</v>
      </c>
      <c r="D59" s="18" t="s">
        <v>71</v>
      </c>
      <c r="E59" s="18">
        <v>52029</v>
      </c>
      <c r="F59" s="18">
        <f>E59*B59</f>
        <v>26014.5</v>
      </c>
      <c r="G59" s="9"/>
      <c r="H59" s="9"/>
      <c r="I59" s="9"/>
      <c r="J59" s="9"/>
      <c r="K59" s="9"/>
      <c r="L59" s="9"/>
      <c r="M59" s="9"/>
      <c r="N59" s="11">
        <f>F59*10%</f>
        <v>2601.4500000000003</v>
      </c>
      <c r="O59" s="6">
        <f t="shared" si="16"/>
        <v>28615.95</v>
      </c>
      <c r="P59" s="32" t="s">
        <v>70</v>
      </c>
      <c r="Q59" s="18" t="s">
        <v>71</v>
      </c>
      <c r="R59" s="11">
        <f>E59</f>
        <v>52029</v>
      </c>
      <c r="S59" s="11">
        <f>R59*B59</f>
        <v>26014.5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11">
        <f>S59*10%</f>
        <v>2601.4500000000003</v>
      </c>
      <c r="AF59" s="11">
        <f>AE59+AD59+AC59+AB59+AA59+Z59+Y59+X59+W59+V59+U59+T59+S59</f>
        <v>28615.95</v>
      </c>
      <c r="AG59" s="11">
        <f>O59</f>
        <v>28615.95</v>
      </c>
      <c r="AH59" s="7"/>
    </row>
    <row r="60" spans="1:34" s="31" customFormat="1" ht="15">
      <c r="A60" s="32" t="s">
        <v>72</v>
      </c>
      <c r="B60" s="33">
        <v>1</v>
      </c>
      <c r="C60" s="18" t="s">
        <v>58</v>
      </c>
      <c r="D60" s="18" t="s">
        <v>71</v>
      </c>
      <c r="E60" s="18">
        <v>55215</v>
      </c>
      <c r="F60" s="18">
        <f>E60*B60</f>
        <v>55215</v>
      </c>
      <c r="G60" s="9"/>
      <c r="H60" s="9"/>
      <c r="I60" s="9"/>
      <c r="J60" s="9"/>
      <c r="K60" s="9"/>
      <c r="L60" s="9"/>
      <c r="M60" s="9"/>
      <c r="N60" s="11">
        <f t="shared" ref="N60:N76" si="29">F60*10%</f>
        <v>5521.5</v>
      </c>
      <c r="O60" s="6">
        <f t="shared" si="16"/>
        <v>60736.5</v>
      </c>
      <c r="P60" s="32" t="s">
        <v>72</v>
      </c>
      <c r="Q60" s="18" t="s">
        <v>71</v>
      </c>
      <c r="R60" s="11">
        <f>E60</f>
        <v>55215</v>
      </c>
      <c r="S60" s="11">
        <f>R60*B60</f>
        <v>55215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11">
        <f>S60*10%</f>
        <v>5521.5</v>
      </c>
      <c r="AF60" s="11">
        <f>AE60+AD60+AC60+AB60+AA60+Z60+Y60+X60+W60+V60+U60+T60+S60</f>
        <v>60736.5</v>
      </c>
      <c r="AG60" s="11">
        <f>O60</f>
        <v>60736.5</v>
      </c>
      <c r="AH60" s="7"/>
    </row>
    <row r="61" spans="1:34" s="31" customFormat="1" ht="15">
      <c r="A61" s="32" t="s">
        <v>73</v>
      </c>
      <c r="B61" s="33">
        <v>1</v>
      </c>
      <c r="C61" s="18" t="s">
        <v>42</v>
      </c>
      <c r="D61" s="18" t="s">
        <v>71</v>
      </c>
      <c r="E61" s="18">
        <v>52029</v>
      </c>
      <c r="F61" s="18">
        <f>E61*B61</f>
        <v>52029</v>
      </c>
      <c r="G61" s="9"/>
      <c r="H61" s="9"/>
      <c r="I61" s="9"/>
      <c r="J61" s="9"/>
      <c r="K61" s="9"/>
      <c r="L61" s="9"/>
      <c r="M61" s="9"/>
      <c r="N61" s="11">
        <f t="shared" si="29"/>
        <v>5202.9000000000005</v>
      </c>
      <c r="O61" s="6">
        <f t="shared" si="16"/>
        <v>57231.9</v>
      </c>
      <c r="P61" s="32" t="s">
        <v>73</v>
      </c>
      <c r="Q61" s="18" t="s">
        <v>71</v>
      </c>
      <c r="R61" s="11">
        <f>E61</f>
        <v>52029</v>
      </c>
      <c r="S61" s="11">
        <f>R61*B61</f>
        <v>52029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11">
        <f>S61*10%</f>
        <v>5202.9000000000005</v>
      </c>
      <c r="AF61" s="11">
        <f>AE61+AD61+AC61+AB61+AA61+Z61+Y61+X61+W61+V61+U61+T61+S61</f>
        <v>57231.9</v>
      </c>
      <c r="AG61" s="11">
        <f>O61</f>
        <v>57231.9</v>
      </c>
      <c r="AH61" s="7"/>
    </row>
    <row r="62" spans="1:34" s="31" customFormat="1" ht="15">
      <c r="A62" s="32" t="s">
        <v>74</v>
      </c>
      <c r="B62" s="33">
        <v>1</v>
      </c>
      <c r="C62" s="18" t="s">
        <v>151</v>
      </c>
      <c r="D62" s="18" t="s">
        <v>71</v>
      </c>
      <c r="E62" s="18">
        <v>57515</v>
      </c>
      <c r="F62" s="18">
        <f>E62*B62</f>
        <v>57515</v>
      </c>
      <c r="G62" s="6"/>
      <c r="H62" s="6"/>
      <c r="I62" s="6"/>
      <c r="J62" s="6"/>
      <c r="K62" s="6"/>
      <c r="L62" s="6"/>
      <c r="M62" s="6"/>
      <c r="N62" s="11">
        <f t="shared" si="29"/>
        <v>5751.5</v>
      </c>
      <c r="O62" s="6">
        <f t="shared" si="16"/>
        <v>63266.5</v>
      </c>
      <c r="P62" s="32" t="s">
        <v>74</v>
      </c>
      <c r="Q62" s="18" t="s">
        <v>71</v>
      </c>
      <c r="R62" s="11">
        <f>E62</f>
        <v>57515</v>
      </c>
      <c r="S62" s="11">
        <f>R62*B62</f>
        <v>57515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1">
        <f>S62*10%</f>
        <v>5751.5</v>
      </c>
      <c r="AF62" s="11">
        <f>AE62+AD62+AC62+AB62+AA62+Z62+Y62+X62+W62+V62+U62+T62+S62</f>
        <v>63266.5</v>
      </c>
      <c r="AG62" s="11">
        <f>O62</f>
        <v>63266.5</v>
      </c>
      <c r="AH62" s="7"/>
    </row>
    <row r="63" spans="1:34" s="31" customFormat="1" ht="15">
      <c r="A63" s="25" t="s">
        <v>27</v>
      </c>
      <c r="B63" s="23">
        <f>SUM(B59:B62)</f>
        <v>3.5</v>
      </c>
      <c r="C63" s="8"/>
      <c r="D63" s="8"/>
      <c r="E63" s="12"/>
      <c r="F63" s="12">
        <f>SUM(F59:F62)</f>
        <v>190773.5</v>
      </c>
      <c r="G63" s="12">
        <f>G62</f>
        <v>0</v>
      </c>
      <c r="H63" s="12">
        <f>H62</f>
        <v>0</v>
      </c>
      <c r="I63" s="12">
        <f>I62</f>
        <v>0</v>
      </c>
      <c r="J63" s="12">
        <f>J62</f>
        <v>0</v>
      </c>
      <c r="K63" s="12"/>
      <c r="L63" s="12"/>
      <c r="M63" s="12">
        <f>M62</f>
        <v>0</v>
      </c>
      <c r="N63" s="11">
        <f t="shared" si="29"/>
        <v>19077.350000000002</v>
      </c>
      <c r="O63" s="6">
        <f t="shared" si="16"/>
        <v>209850.85</v>
      </c>
      <c r="P63" s="25" t="s">
        <v>27</v>
      </c>
      <c r="Q63" s="12"/>
      <c r="R63" s="18">
        <f>R62</f>
        <v>57515</v>
      </c>
      <c r="S63" s="18">
        <f>SUM(S59:S62)</f>
        <v>190773.5</v>
      </c>
      <c r="T63" s="12">
        <f t="shared" ref="T63:AD63" si="30">T62</f>
        <v>0</v>
      </c>
      <c r="U63" s="12">
        <f t="shared" si="30"/>
        <v>0</v>
      </c>
      <c r="V63" s="12">
        <f t="shared" si="30"/>
        <v>0</v>
      </c>
      <c r="W63" s="12">
        <f t="shared" si="30"/>
        <v>0</v>
      </c>
      <c r="X63" s="12">
        <f t="shared" si="30"/>
        <v>0</v>
      </c>
      <c r="Y63" s="12">
        <f t="shared" si="30"/>
        <v>0</v>
      </c>
      <c r="Z63" s="12">
        <f t="shared" si="30"/>
        <v>0</v>
      </c>
      <c r="AA63" s="12">
        <f t="shared" si="30"/>
        <v>0</v>
      </c>
      <c r="AB63" s="12">
        <f t="shared" si="30"/>
        <v>0</v>
      </c>
      <c r="AC63" s="12">
        <f t="shared" si="30"/>
        <v>0</v>
      </c>
      <c r="AD63" s="12">
        <f t="shared" si="30"/>
        <v>0</v>
      </c>
      <c r="AE63" s="12">
        <f>SUM(AE59:AE62)</f>
        <v>19077.350000000002</v>
      </c>
      <c r="AF63" s="12">
        <f>SUM(AF59:AF62)</f>
        <v>209850.85</v>
      </c>
      <c r="AG63" s="12">
        <f>SUM(AG59:AG62)</f>
        <v>209850.85</v>
      </c>
      <c r="AH63" s="12"/>
    </row>
    <row r="64" spans="1:34" s="31" customFormat="1" ht="15">
      <c r="A64" s="32" t="s">
        <v>75</v>
      </c>
      <c r="B64" s="33">
        <v>0.5</v>
      </c>
      <c r="C64" s="18"/>
      <c r="D64" s="18">
        <v>4</v>
      </c>
      <c r="E64" s="18">
        <v>51144</v>
      </c>
      <c r="F64" s="18">
        <f t="shared" ref="F64:F81" si="31">E64*B64</f>
        <v>25572</v>
      </c>
      <c r="G64" s="12"/>
      <c r="H64" s="12"/>
      <c r="I64" s="18"/>
      <c r="J64" s="12"/>
      <c r="K64" s="12"/>
      <c r="L64" s="12"/>
      <c r="M64" s="18"/>
      <c r="N64" s="11">
        <f t="shared" si="29"/>
        <v>2557.2000000000003</v>
      </c>
      <c r="O64" s="6">
        <f t="shared" si="16"/>
        <v>28129.200000000001</v>
      </c>
      <c r="P64" s="32" t="s">
        <v>75</v>
      </c>
      <c r="Q64" s="18">
        <v>4</v>
      </c>
      <c r="R64" s="18">
        <f>E64</f>
        <v>51144</v>
      </c>
      <c r="S64" s="18">
        <f t="shared" ref="S64:S81" si="32">R64*B64</f>
        <v>25572</v>
      </c>
      <c r="T64" s="12"/>
      <c r="U64" s="12"/>
      <c r="V64" s="18"/>
      <c r="W64" s="12"/>
      <c r="X64" s="12"/>
      <c r="Y64" s="12"/>
      <c r="Z64" s="12"/>
      <c r="AA64" s="12"/>
      <c r="AB64" s="12"/>
      <c r="AC64" s="12"/>
      <c r="AD64" s="18"/>
      <c r="AE64" s="18">
        <f>S64*10%</f>
        <v>2557.2000000000003</v>
      </c>
      <c r="AF64" s="18">
        <f t="shared" ref="AF64:AF69" si="33">AE64+AC64+AB64+AA64+Z64+Y64+X64+W64+V64+U64+T64+S64</f>
        <v>28129.200000000001</v>
      </c>
      <c r="AG64" s="18">
        <f>O64</f>
        <v>28129.200000000001</v>
      </c>
      <c r="AH64" s="12"/>
    </row>
    <row r="65" spans="1:34" s="31" customFormat="1" ht="15">
      <c r="A65" s="32" t="s">
        <v>75</v>
      </c>
      <c r="B65" s="33">
        <v>0.5</v>
      </c>
      <c r="C65" s="18"/>
      <c r="D65" s="18">
        <v>4</v>
      </c>
      <c r="E65" s="18">
        <v>51144</v>
      </c>
      <c r="F65" s="18">
        <f t="shared" si="31"/>
        <v>25572</v>
      </c>
      <c r="G65" s="12"/>
      <c r="H65" s="12"/>
      <c r="I65" s="18"/>
      <c r="J65" s="12"/>
      <c r="K65" s="12"/>
      <c r="L65" s="12"/>
      <c r="M65" s="18"/>
      <c r="N65" s="11">
        <f t="shared" si="29"/>
        <v>2557.2000000000003</v>
      </c>
      <c r="O65" s="6">
        <f t="shared" si="16"/>
        <v>28129.200000000001</v>
      </c>
      <c r="P65" s="32" t="s">
        <v>75</v>
      </c>
      <c r="Q65" s="18">
        <v>4</v>
      </c>
      <c r="R65" s="18">
        <f t="shared" ref="R65:R81" si="34">E65</f>
        <v>51144</v>
      </c>
      <c r="S65" s="18">
        <f t="shared" si="32"/>
        <v>25572</v>
      </c>
      <c r="T65" s="12"/>
      <c r="U65" s="12"/>
      <c r="V65" s="18"/>
      <c r="W65" s="12"/>
      <c r="X65" s="12"/>
      <c r="Y65" s="12"/>
      <c r="Z65" s="12"/>
      <c r="AA65" s="12"/>
      <c r="AB65" s="12"/>
      <c r="AC65" s="12"/>
      <c r="AD65" s="18"/>
      <c r="AE65" s="18">
        <f t="shared" ref="AE65:AE81" si="35">S65*10%</f>
        <v>2557.2000000000003</v>
      </c>
      <c r="AF65" s="18">
        <f t="shared" si="33"/>
        <v>28129.200000000001</v>
      </c>
      <c r="AG65" s="18">
        <f t="shared" ref="AG65:AG81" si="36">O65</f>
        <v>28129.200000000001</v>
      </c>
      <c r="AH65" s="12"/>
    </row>
    <row r="66" spans="1:34" s="31" customFormat="1" ht="15">
      <c r="A66" s="32" t="s">
        <v>76</v>
      </c>
      <c r="B66" s="33">
        <v>9</v>
      </c>
      <c r="C66" s="18"/>
      <c r="D66" s="18">
        <v>1</v>
      </c>
      <c r="E66" s="18">
        <v>49021</v>
      </c>
      <c r="F66" s="18">
        <f t="shared" si="31"/>
        <v>441189</v>
      </c>
      <c r="G66" s="12"/>
      <c r="H66" s="12"/>
      <c r="I66" s="18">
        <f>(E66*32%)*B66</f>
        <v>141180.48000000001</v>
      </c>
      <c r="J66" s="12"/>
      <c r="K66" s="12"/>
      <c r="L66" s="12"/>
      <c r="M66" s="18"/>
      <c r="N66" s="11">
        <f t="shared" si="29"/>
        <v>44118.9</v>
      </c>
      <c r="O66" s="6">
        <f t="shared" si="16"/>
        <v>626488.38</v>
      </c>
      <c r="P66" s="32" t="s">
        <v>76</v>
      </c>
      <c r="Q66" s="18">
        <v>1</v>
      </c>
      <c r="R66" s="18">
        <f t="shared" si="34"/>
        <v>49021</v>
      </c>
      <c r="S66" s="18">
        <f t="shared" si="32"/>
        <v>441189</v>
      </c>
      <c r="T66" s="12"/>
      <c r="U66" s="12"/>
      <c r="V66" s="18">
        <f>I66</f>
        <v>141180.48000000001</v>
      </c>
      <c r="W66" s="12"/>
      <c r="X66" s="12"/>
      <c r="Y66" s="12"/>
      <c r="Z66" s="12"/>
      <c r="AA66" s="12"/>
      <c r="AB66" s="12"/>
      <c r="AC66" s="12"/>
      <c r="AD66" s="18"/>
      <c r="AE66" s="18">
        <f t="shared" si="35"/>
        <v>44118.9</v>
      </c>
      <c r="AF66" s="18">
        <f t="shared" si="33"/>
        <v>626488.38</v>
      </c>
      <c r="AG66" s="18">
        <f t="shared" si="36"/>
        <v>626488.38</v>
      </c>
      <c r="AH66" s="12"/>
    </row>
    <row r="67" spans="1:34" s="31" customFormat="1" ht="17.25" customHeight="1">
      <c r="A67" s="32" t="s">
        <v>77</v>
      </c>
      <c r="B67" s="33">
        <v>3</v>
      </c>
      <c r="C67" s="18"/>
      <c r="D67" s="18">
        <v>1</v>
      </c>
      <c r="E67" s="18">
        <v>49021</v>
      </c>
      <c r="F67" s="18">
        <f t="shared" si="31"/>
        <v>147063</v>
      </c>
      <c r="G67" s="12"/>
      <c r="H67" s="12"/>
      <c r="I67" s="18"/>
      <c r="J67" s="12"/>
      <c r="K67" s="12"/>
      <c r="L67" s="12"/>
      <c r="M67" s="18"/>
      <c r="N67" s="11">
        <f t="shared" si="29"/>
        <v>14706.300000000001</v>
      </c>
      <c r="O67" s="6">
        <f t="shared" si="16"/>
        <v>161769.29999999999</v>
      </c>
      <c r="P67" s="32" t="s">
        <v>77</v>
      </c>
      <c r="Q67" s="18">
        <v>1</v>
      </c>
      <c r="R67" s="18">
        <f t="shared" si="34"/>
        <v>49021</v>
      </c>
      <c r="S67" s="18">
        <f t="shared" si="32"/>
        <v>147063</v>
      </c>
      <c r="T67" s="12"/>
      <c r="U67" s="12"/>
      <c r="V67" s="18"/>
      <c r="W67" s="12"/>
      <c r="X67" s="12"/>
      <c r="Y67" s="12"/>
      <c r="Z67" s="12"/>
      <c r="AA67" s="12"/>
      <c r="AB67" s="12"/>
      <c r="AC67" s="12"/>
      <c r="AD67" s="18"/>
      <c r="AE67" s="18">
        <f t="shared" si="35"/>
        <v>14706.300000000001</v>
      </c>
      <c r="AF67" s="18">
        <f t="shared" si="33"/>
        <v>161769.29999999999</v>
      </c>
      <c r="AG67" s="18">
        <f t="shared" si="36"/>
        <v>161769.29999999999</v>
      </c>
      <c r="AH67" s="12"/>
    </row>
    <row r="68" spans="1:34" s="31" customFormat="1" ht="30">
      <c r="A68" s="34" t="s">
        <v>78</v>
      </c>
      <c r="B68" s="33">
        <v>2</v>
      </c>
      <c r="C68" s="18"/>
      <c r="D68" s="18">
        <v>3</v>
      </c>
      <c r="E68" s="18">
        <v>50259</v>
      </c>
      <c r="F68" s="18">
        <f t="shared" si="31"/>
        <v>100518</v>
      </c>
      <c r="G68" s="12"/>
      <c r="H68" s="12"/>
      <c r="I68" s="18"/>
      <c r="J68" s="12"/>
      <c r="K68" s="12"/>
      <c r="L68" s="12"/>
      <c r="M68" s="18"/>
      <c r="N68" s="11">
        <f t="shared" si="29"/>
        <v>10051.800000000001</v>
      </c>
      <c r="O68" s="6">
        <f t="shared" si="16"/>
        <v>110569.8</v>
      </c>
      <c r="P68" s="34" t="s">
        <v>78</v>
      </c>
      <c r="Q68" s="18">
        <v>3</v>
      </c>
      <c r="R68" s="18">
        <f t="shared" si="34"/>
        <v>50259</v>
      </c>
      <c r="S68" s="18">
        <f t="shared" si="32"/>
        <v>100518</v>
      </c>
      <c r="T68" s="12"/>
      <c r="U68" s="12"/>
      <c r="V68" s="18"/>
      <c r="W68" s="12"/>
      <c r="X68" s="12"/>
      <c r="Y68" s="12"/>
      <c r="Z68" s="12"/>
      <c r="AA68" s="12"/>
      <c r="AB68" s="12"/>
      <c r="AC68" s="12"/>
      <c r="AD68" s="18"/>
      <c r="AE68" s="18">
        <f t="shared" si="35"/>
        <v>10051.800000000001</v>
      </c>
      <c r="AF68" s="18">
        <f t="shared" si="33"/>
        <v>110569.8</v>
      </c>
      <c r="AG68" s="18">
        <f t="shared" si="36"/>
        <v>110569.8</v>
      </c>
      <c r="AH68" s="12"/>
    </row>
    <row r="69" spans="1:34" s="31" customFormat="1" ht="30">
      <c r="A69" s="34" t="s">
        <v>78</v>
      </c>
      <c r="B69" s="33">
        <v>1</v>
      </c>
      <c r="C69" s="18"/>
      <c r="D69" s="18">
        <v>3</v>
      </c>
      <c r="E69" s="18">
        <v>50259</v>
      </c>
      <c r="F69" s="18">
        <f t="shared" si="31"/>
        <v>50259</v>
      </c>
      <c r="G69" s="12"/>
      <c r="H69" s="12"/>
      <c r="I69" s="18"/>
      <c r="J69" s="12"/>
      <c r="K69" s="12"/>
      <c r="L69" s="12"/>
      <c r="M69" s="18"/>
      <c r="N69" s="11">
        <f t="shared" si="29"/>
        <v>5025.9000000000005</v>
      </c>
      <c r="O69" s="6">
        <f t="shared" si="16"/>
        <v>55284.9</v>
      </c>
      <c r="P69" s="34" t="s">
        <v>78</v>
      </c>
      <c r="Q69" s="18">
        <v>3</v>
      </c>
      <c r="R69" s="18">
        <f t="shared" si="34"/>
        <v>50259</v>
      </c>
      <c r="S69" s="18">
        <f t="shared" si="32"/>
        <v>50259</v>
      </c>
      <c r="T69" s="12"/>
      <c r="U69" s="12"/>
      <c r="V69" s="18"/>
      <c r="W69" s="12"/>
      <c r="X69" s="12"/>
      <c r="Y69" s="12"/>
      <c r="Z69" s="12"/>
      <c r="AA69" s="12"/>
      <c r="AB69" s="12"/>
      <c r="AC69" s="12"/>
      <c r="AD69" s="18"/>
      <c r="AE69" s="18">
        <f t="shared" si="35"/>
        <v>5025.9000000000005</v>
      </c>
      <c r="AF69" s="18">
        <f t="shared" si="33"/>
        <v>55284.9</v>
      </c>
      <c r="AG69" s="18">
        <f t="shared" si="36"/>
        <v>55284.9</v>
      </c>
      <c r="AH69" s="12"/>
    </row>
    <row r="70" spans="1:34" s="31" customFormat="1" ht="15">
      <c r="A70" s="32" t="s">
        <v>79</v>
      </c>
      <c r="B70" s="33">
        <v>1</v>
      </c>
      <c r="C70" s="18"/>
      <c r="D70" s="18">
        <v>3</v>
      </c>
      <c r="E70" s="18">
        <v>50259</v>
      </c>
      <c r="F70" s="18">
        <f t="shared" si="31"/>
        <v>50259</v>
      </c>
      <c r="G70" s="12"/>
      <c r="H70" s="12"/>
      <c r="I70" s="18"/>
      <c r="J70" s="12"/>
      <c r="K70" s="12"/>
      <c r="L70" s="12"/>
      <c r="M70" s="18"/>
      <c r="N70" s="11">
        <f t="shared" si="29"/>
        <v>5025.9000000000005</v>
      </c>
      <c r="O70" s="6">
        <f t="shared" si="16"/>
        <v>55284.9</v>
      </c>
      <c r="P70" s="32" t="s">
        <v>79</v>
      </c>
      <c r="Q70" s="18">
        <v>3</v>
      </c>
      <c r="R70" s="18">
        <f t="shared" si="34"/>
        <v>50259</v>
      </c>
      <c r="S70" s="18">
        <f t="shared" si="32"/>
        <v>50259</v>
      </c>
      <c r="T70" s="12"/>
      <c r="U70" s="12"/>
      <c r="V70" s="18"/>
      <c r="W70" s="12"/>
      <c r="X70" s="12"/>
      <c r="Y70" s="12"/>
      <c r="Z70" s="12"/>
      <c r="AA70" s="12"/>
      <c r="AB70" s="12"/>
      <c r="AC70" s="12"/>
      <c r="AD70" s="18"/>
      <c r="AE70" s="18">
        <f t="shared" si="35"/>
        <v>5025.9000000000005</v>
      </c>
      <c r="AF70" s="18">
        <f>AE70+AC70+AB70+AA70+Z70+Y70+X70+W70+V70+U70+T70+S70+AD70</f>
        <v>55284.9</v>
      </c>
      <c r="AG70" s="18">
        <f t="shared" si="36"/>
        <v>55284.9</v>
      </c>
      <c r="AH70" s="12"/>
    </row>
    <row r="71" spans="1:34" s="31" customFormat="1" ht="15">
      <c r="A71" s="32" t="s">
        <v>79</v>
      </c>
      <c r="B71" s="33">
        <v>1</v>
      </c>
      <c r="C71" s="18"/>
      <c r="D71" s="18">
        <v>3</v>
      </c>
      <c r="E71" s="18">
        <v>50259</v>
      </c>
      <c r="F71" s="18">
        <f t="shared" si="31"/>
        <v>50259</v>
      </c>
      <c r="G71" s="12"/>
      <c r="H71" s="12"/>
      <c r="I71" s="18"/>
      <c r="J71" s="12"/>
      <c r="K71" s="12"/>
      <c r="L71" s="12"/>
      <c r="M71" s="18"/>
      <c r="N71" s="11">
        <f t="shared" si="29"/>
        <v>5025.9000000000005</v>
      </c>
      <c r="O71" s="6">
        <f t="shared" si="16"/>
        <v>55284.9</v>
      </c>
      <c r="P71" s="32" t="s">
        <v>79</v>
      </c>
      <c r="Q71" s="18">
        <v>3</v>
      </c>
      <c r="R71" s="18">
        <f t="shared" si="34"/>
        <v>50259</v>
      </c>
      <c r="S71" s="18">
        <f t="shared" si="32"/>
        <v>50259</v>
      </c>
      <c r="T71" s="12"/>
      <c r="U71" s="12"/>
      <c r="V71" s="18"/>
      <c r="W71" s="12"/>
      <c r="X71" s="12"/>
      <c r="Y71" s="12"/>
      <c r="Z71" s="12"/>
      <c r="AA71" s="12"/>
      <c r="AB71" s="12"/>
      <c r="AC71" s="12"/>
      <c r="AD71" s="18"/>
      <c r="AE71" s="18">
        <f t="shared" si="35"/>
        <v>5025.9000000000005</v>
      </c>
      <c r="AF71" s="18">
        <f>AE71+AC71+AB71+AA71+Z71+Y71+X71+W71+V71+U71+T71+S71+AD71</f>
        <v>55284.9</v>
      </c>
      <c r="AG71" s="18">
        <f t="shared" si="36"/>
        <v>55284.9</v>
      </c>
      <c r="AH71" s="12"/>
    </row>
    <row r="72" spans="1:34" s="31" customFormat="1" ht="15">
      <c r="A72" s="32" t="s">
        <v>80</v>
      </c>
      <c r="B72" s="33">
        <v>0.5</v>
      </c>
      <c r="C72" s="18"/>
      <c r="D72" s="18">
        <v>2</v>
      </c>
      <c r="E72" s="18">
        <v>49729</v>
      </c>
      <c r="F72" s="18">
        <f t="shared" si="31"/>
        <v>24864.5</v>
      </c>
      <c r="G72" s="12"/>
      <c r="H72" s="12"/>
      <c r="I72" s="18"/>
      <c r="J72" s="12"/>
      <c r="K72" s="12"/>
      <c r="L72" s="12"/>
      <c r="M72" s="18"/>
      <c r="N72" s="11">
        <f t="shared" si="29"/>
        <v>2486.4500000000003</v>
      </c>
      <c r="O72" s="6">
        <f t="shared" si="16"/>
        <v>27350.95</v>
      </c>
      <c r="P72" s="32" t="s">
        <v>80</v>
      </c>
      <c r="Q72" s="18">
        <v>2</v>
      </c>
      <c r="R72" s="18">
        <f t="shared" si="34"/>
        <v>49729</v>
      </c>
      <c r="S72" s="18">
        <f t="shared" si="32"/>
        <v>24864.5</v>
      </c>
      <c r="T72" s="12"/>
      <c r="U72" s="12"/>
      <c r="V72" s="18"/>
      <c r="W72" s="12"/>
      <c r="X72" s="12"/>
      <c r="Y72" s="12"/>
      <c r="Z72" s="12"/>
      <c r="AA72" s="12"/>
      <c r="AB72" s="12"/>
      <c r="AC72" s="12"/>
      <c r="AD72" s="18"/>
      <c r="AE72" s="18">
        <f t="shared" si="35"/>
        <v>2486.4500000000003</v>
      </c>
      <c r="AF72" s="18">
        <f t="shared" ref="AF72:AF81" si="37">AE72+AC72+AB72+AA72+Z72+Y72+X72+W72+V72+U72+T72+S72+AD72</f>
        <v>27350.95</v>
      </c>
      <c r="AG72" s="18">
        <f t="shared" si="36"/>
        <v>27350.95</v>
      </c>
      <c r="AH72" s="12"/>
    </row>
    <row r="73" spans="1:34" s="31" customFormat="1" ht="15">
      <c r="A73" s="32" t="s">
        <v>80</v>
      </c>
      <c r="B73" s="33">
        <v>0.5</v>
      </c>
      <c r="C73" s="18"/>
      <c r="D73" s="18">
        <v>2</v>
      </c>
      <c r="E73" s="18">
        <v>49729</v>
      </c>
      <c r="F73" s="18">
        <f t="shared" si="31"/>
        <v>24864.5</v>
      </c>
      <c r="G73" s="12"/>
      <c r="H73" s="12"/>
      <c r="I73" s="18"/>
      <c r="J73" s="12"/>
      <c r="K73" s="12"/>
      <c r="L73" s="12"/>
      <c r="M73" s="18"/>
      <c r="N73" s="11">
        <f t="shared" si="29"/>
        <v>2486.4500000000003</v>
      </c>
      <c r="O73" s="6">
        <f t="shared" si="16"/>
        <v>27350.95</v>
      </c>
      <c r="P73" s="32" t="s">
        <v>80</v>
      </c>
      <c r="Q73" s="18">
        <v>2</v>
      </c>
      <c r="R73" s="18">
        <f t="shared" si="34"/>
        <v>49729</v>
      </c>
      <c r="S73" s="18">
        <f t="shared" si="32"/>
        <v>24864.5</v>
      </c>
      <c r="T73" s="12"/>
      <c r="U73" s="12"/>
      <c r="V73" s="18"/>
      <c r="W73" s="12"/>
      <c r="X73" s="12"/>
      <c r="Y73" s="12"/>
      <c r="Z73" s="12"/>
      <c r="AA73" s="12"/>
      <c r="AB73" s="12"/>
      <c r="AC73" s="12"/>
      <c r="AD73" s="18"/>
      <c r="AE73" s="18">
        <f t="shared" si="35"/>
        <v>2486.4500000000003</v>
      </c>
      <c r="AF73" s="18">
        <f t="shared" si="37"/>
        <v>27350.95</v>
      </c>
      <c r="AG73" s="18">
        <f t="shared" si="36"/>
        <v>27350.95</v>
      </c>
      <c r="AH73" s="12"/>
    </row>
    <row r="74" spans="1:34" s="31" customFormat="1" ht="15">
      <c r="A74" s="32" t="s">
        <v>81</v>
      </c>
      <c r="B74" s="33">
        <v>0.5</v>
      </c>
      <c r="C74" s="18"/>
      <c r="D74" s="18">
        <v>4</v>
      </c>
      <c r="E74" s="18">
        <v>51144</v>
      </c>
      <c r="F74" s="18">
        <f t="shared" si="31"/>
        <v>25572</v>
      </c>
      <c r="G74" s="12"/>
      <c r="H74" s="12"/>
      <c r="I74" s="18"/>
      <c r="J74" s="12"/>
      <c r="K74" s="12"/>
      <c r="L74" s="12"/>
      <c r="M74" s="18">
        <v>3539</v>
      </c>
      <c r="N74" s="11">
        <f t="shared" si="29"/>
        <v>2557.2000000000003</v>
      </c>
      <c r="O74" s="6">
        <f t="shared" si="16"/>
        <v>31668.2</v>
      </c>
      <c r="P74" s="32" t="s">
        <v>81</v>
      </c>
      <c r="Q74" s="18">
        <v>4</v>
      </c>
      <c r="R74" s="18">
        <f t="shared" si="34"/>
        <v>51144</v>
      </c>
      <c r="S74" s="18">
        <f t="shared" si="32"/>
        <v>25572</v>
      </c>
      <c r="T74" s="12"/>
      <c r="U74" s="12"/>
      <c r="V74" s="18"/>
      <c r="W74" s="12"/>
      <c r="X74" s="12"/>
      <c r="Y74" s="12"/>
      <c r="Z74" s="12"/>
      <c r="AA74" s="12"/>
      <c r="AB74" s="12"/>
      <c r="AC74" s="12"/>
      <c r="AD74" s="18">
        <v>3539</v>
      </c>
      <c r="AE74" s="18">
        <f t="shared" si="35"/>
        <v>2557.2000000000003</v>
      </c>
      <c r="AF74" s="18">
        <f t="shared" si="37"/>
        <v>31668.2</v>
      </c>
      <c r="AG74" s="18">
        <f t="shared" si="36"/>
        <v>31668.2</v>
      </c>
      <c r="AH74" s="12"/>
    </row>
    <row r="75" spans="1:34" s="31" customFormat="1" ht="15">
      <c r="A75" s="32" t="s">
        <v>81</v>
      </c>
      <c r="B75" s="33">
        <v>1.5</v>
      </c>
      <c r="C75" s="18"/>
      <c r="D75" s="18">
        <v>4</v>
      </c>
      <c r="E75" s="18">
        <v>51144</v>
      </c>
      <c r="F75" s="18">
        <f t="shared" si="31"/>
        <v>76716</v>
      </c>
      <c r="G75" s="12"/>
      <c r="H75" s="12"/>
      <c r="I75" s="18"/>
      <c r="J75" s="12"/>
      <c r="K75" s="12"/>
      <c r="L75" s="12"/>
      <c r="M75" s="18">
        <v>6194</v>
      </c>
      <c r="N75" s="11">
        <f t="shared" si="29"/>
        <v>7671.6</v>
      </c>
      <c r="O75" s="6">
        <f t="shared" si="16"/>
        <v>90581.6</v>
      </c>
      <c r="P75" s="32" t="s">
        <v>81</v>
      </c>
      <c r="Q75" s="18">
        <v>4</v>
      </c>
      <c r="R75" s="18">
        <f t="shared" si="34"/>
        <v>51144</v>
      </c>
      <c r="S75" s="18">
        <f t="shared" si="32"/>
        <v>76716</v>
      </c>
      <c r="T75" s="12"/>
      <c r="U75" s="12"/>
      <c r="V75" s="18"/>
      <c r="W75" s="12"/>
      <c r="X75" s="12"/>
      <c r="Y75" s="12"/>
      <c r="Z75" s="12"/>
      <c r="AA75" s="12"/>
      <c r="AB75" s="12"/>
      <c r="AC75" s="12"/>
      <c r="AD75" s="18">
        <v>6194</v>
      </c>
      <c r="AE75" s="18">
        <f t="shared" si="35"/>
        <v>7671.6</v>
      </c>
      <c r="AF75" s="18">
        <f t="shared" si="37"/>
        <v>90581.6</v>
      </c>
      <c r="AG75" s="18">
        <f t="shared" si="36"/>
        <v>90581.6</v>
      </c>
      <c r="AH75" s="12"/>
    </row>
    <row r="76" spans="1:34" s="31" customFormat="1" ht="15">
      <c r="A76" s="32" t="s">
        <v>142</v>
      </c>
      <c r="B76" s="33">
        <v>1</v>
      </c>
      <c r="C76" s="18"/>
      <c r="D76" s="18">
        <v>5</v>
      </c>
      <c r="E76" s="18">
        <v>51675</v>
      </c>
      <c r="F76" s="18">
        <f t="shared" si="31"/>
        <v>51675</v>
      </c>
      <c r="G76" s="12"/>
      <c r="H76" s="12"/>
      <c r="I76" s="18"/>
      <c r="J76" s="12"/>
      <c r="K76" s="12"/>
      <c r="L76" s="12"/>
      <c r="M76" s="18"/>
      <c r="N76" s="11">
        <f t="shared" si="29"/>
        <v>5167.5</v>
      </c>
      <c r="O76" s="6">
        <f t="shared" si="16"/>
        <v>56842.5</v>
      </c>
      <c r="P76" s="32" t="s">
        <v>142</v>
      </c>
      <c r="Q76" s="18">
        <v>5</v>
      </c>
      <c r="R76" s="18">
        <f t="shared" si="34"/>
        <v>51675</v>
      </c>
      <c r="S76" s="18">
        <f t="shared" si="32"/>
        <v>51675</v>
      </c>
      <c r="T76" s="12"/>
      <c r="U76" s="12"/>
      <c r="V76" s="18"/>
      <c r="W76" s="12"/>
      <c r="X76" s="12"/>
      <c r="Y76" s="12"/>
      <c r="Z76" s="12"/>
      <c r="AA76" s="12"/>
      <c r="AB76" s="12"/>
      <c r="AC76" s="12"/>
      <c r="AD76" s="18"/>
      <c r="AE76" s="18">
        <f t="shared" si="35"/>
        <v>5167.5</v>
      </c>
      <c r="AF76" s="18">
        <f t="shared" si="37"/>
        <v>56842.5</v>
      </c>
      <c r="AG76" s="18">
        <f t="shared" si="36"/>
        <v>56842.5</v>
      </c>
      <c r="AH76" s="12"/>
    </row>
    <row r="77" spans="1:34" s="31" customFormat="1" ht="15">
      <c r="A77" s="32" t="s">
        <v>82</v>
      </c>
      <c r="B77" s="33">
        <v>15.2</v>
      </c>
      <c r="C77" s="18"/>
      <c r="D77" s="18">
        <v>2</v>
      </c>
      <c r="E77" s="18">
        <v>49729</v>
      </c>
      <c r="F77" s="18">
        <f t="shared" si="31"/>
        <v>755880.79999999993</v>
      </c>
      <c r="G77" s="12"/>
      <c r="H77" s="12"/>
      <c r="I77" s="18">
        <f>5309*B77</f>
        <v>80696.800000000003</v>
      </c>
      <c r="J77" s="12"/>
      <c r="K77" s="12"/>
      <c r="L77" s="12"/>
      <c r="M77" s="18"/>
      <c r="N77" s="18">
        <f>(F77+G77)*10%</f>
        <v>75588.08</v>
      </c>
      <c r="O77" s="18">
        <f>N77+M77+L77+K77+J77+I77+H77+G77+F77</f>
        <v>912165.67999999993</v>
      </c>
      <c r="P77" s="32" t="s">
        <v>82</v>
      </c>
      <c r="Q77" s="18">
        <v>2</v>
      </c>
      <c r="R77" s="18">
        <f t="shared" si="34"/>
        <v>49729</v>
      </c>
      <c r="S77" s="18">
        <f t="shared" si="32"/>
        <v>755880.79999999993</v>
      </c>
      <c r="T77" s="12"/>
      <c r="U77" s="12"/>
      <c r="V77" s="18">
        <f>I77</f>
        <v>80696.800000000003</v>
      </c>
      <c r="W77" s="12"/>
      <c r="X77" s="12"/>
      <c r="Y77" s="12"/>
      <c r="Z77" s="12"/>
      <c r="AA77" s="12"/>
      <c r="AB77" s="12"/>
      <c r="AC77" s="12"/>
      <c r="AD77" s="18"/>
      <c r="AE77" s="18">
        <f t="shared" si="35"/>
        <v>75588.08</v>
      </c>
      <c r="AF77" s="18">
        <f t="shared" si="37"/>
        <v>912165.67999999993</v>
      </c>
      <c r="AG77" s="18">
        <f t="shared" si="36"/>
        <v>912165.67999999993</v>
      </c>
      <c r="AH77" s="12"/>
    </row>
    <row r="78" spans="1:34" s="31" customFormat="1" ht="15">
      <c r="A78" s="32" t="s">
        <v>83</v>
      </c>
      <c r="B78" s="33">
        <v>6</v>
      </c>
      <c r="C78" s="18"/>
      <c r="D78" s="18">
        <v>3</v>
      </c>
      <c r="E78" s="18">
        <v>50259</v>
      </c>
      <c r="F78" s="18">
        <f t="shared" si="31"/>
        <v>301554</v>
      </c>
      <c r="G78" s="12"/>
      <c r="H78" s="12"/>
      <c r="I78" s="18">
        <f>(E78*35%)*B78</f>
        <v>105543.9</v>
      </c>
      <c r="J78" s="12"/>
      <c r="K78" s="12"/>
      <c r="L78" s="12"/>
      <c r="M78" s="18"/>
      <c r="N78" s="18">
        <f>(F78+G78)*10%</f>
        <v>30155.4</v>
      </c>
      <c r="O78" s="18">
        <f>N78+M78+L78+K78+J78+I78+H78+G78+F78</f>
        <v>437253.3</v>
      </c>
      <c r="P78" s="32" t="s">
        <v>83</v>
      </c>
      <c r="Q78" s="18">
        <v>3</v>
      </c>
      <c r="R78" s="18">
        <f t="shared" si="34"/>
        <v>50259</v>
      </c>
      <c r="S78" s="18">
        <f t="shared" si="32"/>
        <v>301554</v>
      </c>
      <c r="T78" s="12"/>
      <c r="U78" s="12"/>
      <c r="V78" s="18">
        <f>I78</f>
        <v>105543.9</v>
      </c>
      <c r="W78" s="12"/>
      <c r="X78" s="12"/>
      <c r="Y78" s="12"/>
      <c r="Z78" s="12"/>
      <c r="AA78" s="12"/>
      <c r="AB78" s="12"/>
      <c r="AC78" s="12"/>
      <c r="AD78" s="12"/>
      <c r="AE78" s="18">
        <f t="shared" si="35"/>
        <v>30155.4</v>
      </c>
      <c r="AF78" s="18">
        <f t="shared" si="37"/>
        <v>437253.3</v>
      </c>
      <c r="AG78" s="18">
        <f t="shared" si="36"/>
        <v>437253.3</v>
      </c>
      <c r="AH78" s="12"/>
    </row>
    <row r="79" spans="1:34" s="31" customFormat="1" ht="15">
      <c r="A79" s="32" t="s">
        <v>84</v>
      </c>
      <c r="B79" s="33">
        <v>1.5</v>
      </c>
      <c r="C79" s="18"/>
      <c r="D79" s="18">
        <v>3</v>
      </c>
      <c r="E79" s="18">
        <v>50259</v>
      </c>
      <c r="F79" s="18">
        <f t="shared" si="31"/>
        <v>75388.5</v>
      </c>
      <c r="G79" s="6">
        <v>0</v>
      </c>
      <c r="H79" s="6">
        <f>G79*D79</f>
        <v>0</v>
      </c>
      <c r="I79" s="6"/>
      <c r="J79" s="6"/>
      <c r="K79" s="6"/>
      <c r="L79" s="6"/>
      <c r="M79" s="6"/>
      <c r="N79" s="18">
        <f t="shared" ref="N79:N81" si="38">(F79+G79)*10%</f>
        <v>7538.85</v>
      </c>
      <c r="O79" s="18">
        <f>N79+M79+L79+K79+J79+I79+H79+G79+F79</f>
        <v>82927.350000000006</v>
      </c>
      <c r="P79" s="32" t="s">
        <v>84</v>
      </c>
      <c r="Q79" s="18">
        <v>3</v>
      </c>
      <c r="R79" s="18">
        <f t="shared" si="34"/>
        <v>50259</v>
      </c>
      <c r="S79" s="18">
        <f t="shared" si="32"/>
        <v>75388.5</v>
      </c>
      <c r="T79" s="6"/>
      <c r="U79" s="6"/>
      <c r="V79" s="18"/>
      <c r="W79" s="6"/>
      <c r="X79" s="6"/>
      <c r="Y79" s="6"/>
      <c r="Z79" s="6"/>
      <c r="AA79" s="6"/>
      <c r="AB79" s="6"/>
      <c r="AC79" s="6"/>
      <c r="AD79" s="6"/>
      <c r="AE79" s="18">
        <f t="shared" si="35"/>
        <v>7538.85</v>
      </c>
      <c r="AF79" s="18">
        <f t="shared" si="37"/>
        <v>82927.350000000006</v>
      </c>
      <c r="AG79" s="18">
        <f t="shared" si="36"/>
        <v>82927.350000000006</v>
      </c>
      <c r="AH79" s="12">
        <f>AF79-AG79</f>
        <v>0</v>
      </c>
    </row>
    <row r="80" spans="1:34" s="31" customFormat="1" ht="15">
      <c r="A80" s="32" t="s">
        <v>85</v>
      </c>
      <c r="B80" s="33">
        <v>0.5</v>
      </c>
      <c r="C80" s="18"/>
      <c r="D80" s="18">
        <v>3</v>
      </c>
      <c r="E80" s="18">
        <v>50259</v>
      </c>
      <c r="F80" s="18">
        <f t="shared" si="31"/>
        <v>25129.5</v>
      </c>
      <c r="G80" s="6"/>
      <c r="H80" s="6"/>
      <c r="I80" s="6"/>
      <c r="J80" s="6"/>
      <c r="K80" s="6"/>
      <c r="L80" s="6"/>
      <c r="M80" s="6"/>
      <c r="N80" s="18">
        <f t="shared" si="38"/>
        <v>2512.9500000000003</v>
      </c>
      <c r="O80" s="18">
        <f>N80+M80+L80+K80+J80+I80+H80+G80+F80</f>
        <v>27642.45</v>
      </c>
      <c r="P80" s="32" t="s">
        <v>85</v>
      </c>
      <c r="Q80" s="18">
        <v>3</v>
      </c>
      <c r="R80" s="18">
        <f t="shared" si="34"/>
        <v>50259</v>
      </c>
      <c r="S80" s="18">
        <f t="shared" si="32"/>
        <v>25129.5</v>
      </c>
      <c r="T80" s="6"/>
      <c r="U80" s="6"/>
      <c r="V80" s="18"/>
      <c r="W80" s="6"/>
      <c r="X80" s="6"/>
      <c r="Y80" s="6"/>
      <c r="Z80" s="6"/>
      <c r="AA80" s="6"/>
      <c r="AB80" s="6"/>
      <c r="AC80" s="6"/>
      <c r="AD80" s="6"/>
      <c r="AE80" s="18">
        <f t="shared" si="35"/>
        <v>2512.9500000000003</v>
      </c>
      <c r="AF80" s="18">
        <f t="shared" si="37"/>
        <v>27642.45</v>
      </c>
      <c r="AG80" s="18">
        <f t="shared" si="36"/>
        <v>27642.45</v>
      </c>
      <c r="AH80" s="12"/>
    </row>
    <row r="81" spans="1:34" s="31" customFormat="1" ht="15">
      <c r="A81" s="32" t="s">
        <v>85</v>
      </c>
      <c r="B81" s="33">
        <v>1</v>
      </c>
      <c r="C81" s="18"/>
      <c r="D81" s="18">
        <v>3</v>
      </c>
      <c r="E81" s="18">
        <v>50259</v>
      </c>
      <c r="F81" s="18">
        <f t="shared" si="31"/>
        <v>50259</v>
      </c>
      <c r="G81" s="6">
        <v>0</v>
      </c>
      <c r="H81" s="6">
        <f>G81*D81</f>
        <v>0</v>
      </c>
      <c r="I81" s="6"/>
      <c r="J81" s="6"/>
      <c r="K81" s="6"/>
      <c r="L81" s="6"/>
      <c r="M81" s="6"/>
      <c r="N81" s="18">
        <f t="shared" si="38"/>
        <v>5025.9000000000005</v>
      </c>
      <c r="O81" s="18">
        <f>N81+M81+L81+K81+J81+I81+H81+G81+F81</f>
        <v>55284.9</v>
      </c>
      <c r="P81" s="32" t="s">
        <v>85</v>
      </c>
      <c r="Q81" s="18">
        <v>3</v>
      </c>
      <c r="R81" s="18">
        <f t="shared" si="34"/>
        <v>50259</v>
      </c>
      <c r="S81" s="18">
        <f t="shared" si="32"/>
        <v>50259</v>
      </c>
      <c r="T81" s="6"/>
      <c r="U81" s="6"/>
      <c r="V81" s="18"/>
      <c r="W81" s="6"/>
      <c r="X81" s="6"/>
      <c r="Y81" s="6"/>
      <c r="Z81" s="6"/>
      <c r="AA81" s="6"/>
      <c r="AB81" s="6"/>
      <c r="AC81" s="6"/>
      <c r="AD81" s="6"/>
      <c r="AE81" s="18">
        <f t="shared" si="35"/>
        <v>5025.9000000000005</v>
      </c>
      <c r="AF81" s="18">
        <f t="shared" si="37"/>
        <v>55284.9</v>
      </c>
      <c r="AG81" s="18">
        <f t="shared" si="36"/>
        <v>55284.9</v>
      </c>
      <c r="AH81" s="12">
        <f>AF81-AG81</f>
        <v>0</v>
      </c>
    </row>
    <row r="82" spans="1:34" s="31" customFormat="1" ht="15">
      <c r="A82" s="13" t="s">
        <v>28</v>
      </c>
      <c r="B82" s="23">
        <f>SUM(B64:B81)</f>
        <v>46.2</v>
      </c>
      <c r="C82" s="12"/>
      <c r="D82" s="12"/>
      <c r="E82" s="9"/>
      <c r="F82" s="9">
        <f>SUM(F64:F81)</f>
        <v>2302594.7999999998</v>
      </c>
      <c r="G82" s="9">
        <f>G79</f>
        <v>0</v>
      </c>
      <c r="H82" s="9">
        <f>H79</f>
        <v>0</v>
      </c>
      <c r="I82" s="9">
        <f t="shared" ref="I82:O82" si="39">SUM(I64:I81)</f>
        <v>327421.18000000005</v>
      </c>
      <c r="J82" s="9">
        <f t="shared" si="39"/>
        <v>0</v>
      </c>
      <c r="K82" s="9">
        <f t="shared" si="39"/>
        <v>0</v>
      </c>
      <c r="L82" s="9">
        <f t="shared" si="39"/>
        <v>0</v>
      </c>
      <c r="M82" s="9">
        <f>SUM(M64:M81)</f>
        <v>9733</v>
      </c>
      <c r="N82" s="9">
        <f t="shared" si="39"/>
        <v>230259.48</v>
      </c>
      <c r="O82" s="9">
        <f t="shared" si="39"/>
        <v>2870008.46</v>
      </c>
      <c r="P82" s="13" t="s">
        <v>28</v>
      </c>
      <c r="Q82" s="9"/>
      <c r="R82" s="9"/>
      <c r="S82" s="9">
        <f>SUM(S64:S81)</f>
        <v>2302594.7999999998</v>
      </c>
      <c r="T82" s="9">
        <v>0</v>
      </c>
      <c r="U82" s="9"/>
      <c r="V82" s="9">
        <f>SUM(V64:V81)</f>
        <v>327421.18000000005</v>
      </c>
      <c r="W82" s="9">
        <f t="shared" ref="W82:AC82" si="40">W79</f>
        <v>0</v>
      </c>
      <c r="X82" s="9">
        <f t="shared" si="40"/>
        <v>0</v>
      </c>
      <c r="Y82" s="9">
        <f t="shared" si="40"/>
        <v>0</v>
      </c>
      <c r="Z82" s="9">
        <f t="shared" si="40"/>
        <v>0</v>
      </c>
      <c r="AA82" s="9">
        <f t="shared" si="40"/>
        <v>0</v>
      </c>
      <c r="AB82" s="9">
        <f t="shared" si="40"/>
        <v>0</v>
      </c>
      <c r="AC82" s="9">
        <f t="shared" si="40"/>
        <v>0</v>
      </c>
      <c r="AD82" s="9">
        <f>SUM(AD64:AD81)</f>
        <v>9733</v>
      </c>
      <c r="AE82" s="9">
        <f>SUM(AE64:AE81)</f>
        <v>230259.48</v>
      </c>
      <c r="AF82" s="9">
        <f>SUM(AF64:AF81)</f>
        <v>2870008.46</v>
      </c>
      <c r="AG82" s="9">
        <f>SUM(AG64:AG81)</f>
        <v>2870008.46</v>
      </c>
      <c r="AH82" s="9">
        <f>SUM(AH64:AH81)</f>
        <v>0</v>
      </c>
    </row>
    <row r="83" spans="1:34" s="31" customFormat="1" ht="15">
      <c r="A83" s="13" t="s">
        <v>29</v>
      </c>
      <c r="B83" s="23">
        <f>B82+B63+B58+B50+B28</f>
        <v>83.2</v>
      </c>
      <c r="C83" s="8">
        <f>C82+C63+C58+C50+C28</f>
        <v>0</v>
      </c>
      <c r="D83" s="8">
        <f>D82+D63+D58+D50+D28</f>
        <v>0</v>
      </c>
      <c r="E83" s="12">
        <f>E82+E63+E58+E50+E28</f>
        <v>0</v>
      </c>
      <c r="F83" s="12">
        <f>F28+F50+F58+F63+F82</f>
        <v>5298077.8</v>
      </c>
      <c r="G83" s="12">
        <f t="shared" ref="G83:O83" si="41">G82+G63+G58+G50+G28</f>
        <v>507992.5</v>
      </c>
      <c r="H83" s="12">
        <f t="shared" si="41"/>
        <v>0</v>
      </c>
      <c r="I83" s="12">
        <f t="shared" si="41"/>
        <v>327421.18000000005</v>
      </c>
      <c r="J83" s="12">
        <f t="shared" si="41"/>
        <v>0</v>
      </c>
      <c r="K83" s="12">
        <f t="shared" si="41"/>
        <v>5309</v>
      </c>
      <c r="L83" s="12">
        <f t="shared" si="41"/>
        <v>194667</v>
      </c>
      <c r="M83" s="12">
        <f t="shared" si="41"/>
        <v>9733</v>
      </c>
      <c r="N83" s="12">
        <f t="shared" si="41"/>
        <v>580607.03</v>
      </c>
      <c r="O83" s="12">
        <f t="shared" si="41"/>
        <v>6923807.5099999998</v>
      </c>
      <c r="P83" s="13" t="s">
        <v>29</v>
      </c>
      <c r="Q83" s="14"/>
      <c r="R83" s="14"/>
      <c r="S83" s="14">
        <f t="shared" ref="S83:AE83" si="42">S28+S50+S58+S63+S82</f>
        <v>6288205.5099999998</v>
      </c>
      <c r="T83" s="14">
        <f t="shared" si="42"/>
        <v>755524.42749999999</v>
      </c>
      <c r="U83" s="14">
        <f t="shared" si="42"/>
        <v>0</v>
      </c>
      <c r="V83" s="14">
        <f t="shared" si="42"/>
        <v>327421.18000000005</v>
      </c>
      <c r="W83" s="14">
        <f t="shared" si="42"/>
        <v>0</v>
      </c>
      <c r="X83" s="14">
        <f t="shared" si="42"/>
        <v>5309</v>
      </c>
      <c r="Y83" s="14">
        <f t="shared" si="42"/>
        <v>194667</v>
      </c>
      <c r="Z83" s="14">
        <f t="shared" si="42"/>
        <v>0</v>
      </c>
      <c r="AA83" s="14">
        <f t="shared" si="42"/>
        <v>0</v>
      </c>
      <c r="AB83" s="14">
        <f t="shared" si="42"/>
        <v>49125.5625</v>
      </c>
      <c r="AC83" s="14">
        <f t="shared" si="42"/>
        <v>0</v>
      </c>
      <c r="AD83" s="14">
        <f t="shared" si="42"/>
        <v>9733</v>
      </c>
      <c r="AE83" s="14">
        <f t="shared" si="42"/>
        <v>704372.99375000002</v>
      </c>
      <c r="AF83" s="14">
        <f t="shared" ref="AF83:AH83" si="43">AF28+AF50+AF58+AF63+AF82</f>
        <v>8334358.6737499982</v>
      </c>
      <c r="AG83" s="14">
        <f t="shared" si="43"/>
        <v>6923807.5099999998</v>
      </c>
      <c r="AH83" s="14">
        <f t="shared" si="43"/>
        <v>1410551.1637499998</v>
      </c>
    </row>
    <row r="84" spans="1:34" ht="97.5" customHeight="1">
      <c r="M84" s="30"/>
    </row>
    <row r="85" spans="1:34">
      <c r="A85" s="114" t="s">
        <v>98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26"/>
      <c r="O85" s="26"/>
      <c r="P85" s="26"/>
      <c r="Q85" s="26"/>
      <c r="R85" s="26"/>
      <c r="X85" s="30"/>
    </row>
    <row r="86" spans="1:34">
      <c r="A86" s="114" t="s">
        <v>99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26">
        <v>2</v>
      </c>
      <c r="O86" s="26"/>
      <c r="P86" s="26"/>
      <c r="Q86" s="26"/>
      <c r="R86" s="26"/>
      <c r="AC86" s="30"/>
    </row>
    <row r="87" spans="1:34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26"/>
      <c r="O87" s="26"/>
      <c r="P87" s="26"/>
      <c r="Q87" s="26"/>
      <c r="R87" s="26"/>
      <c r="AB87" s="30"/>
      <c r="AH87" s="27">
        <v>4</v>
      </c>
    </row>
    <row r="88" spans="1:34" ht="18.7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6"/>
      <c r="O88" s="26"/>
      <c r="P88" s="26"/>
      <c r="Q88" s="26"/>
      <c r="R88" s="26"/>
    </row>
    <row r="89" spans="1:3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3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34">
      <c r="A91" s="15"/>
      <c r="AC91" s="30"/>
    </row>
    <row r="92" spans="1:34">
      <c r="A92" s="15"/>
    </row>
  </sheetData>
  <mergeCells count="48">
    <mergeCell ref="AG16:AG18"/>
    <mergeCell ref="AH16:AH18"/>
    <mergeCell ref="W17:W18"/>
    <mergeCell ref="X17:X18"/>
    <mergeCell ref="Y17:Y18"/>
    <mergeCell ref="Z17:AC17"/>
    <mergeCell ref="AD17:AD18"/>
    <mergeCell ref="AE17:AE18"/>
    <mergeCell ref="S16:S18"/>
    <mergeCell ref="N17:N18"/>
    <mergeCell ref="A86:M87"/>
    <mergeCell ref="AD16:AE16"/>
    <mergeCell ref="AF16:AF18"/>
    <mergeCell ref="A16:A18"/>
    <mergeCell ref="B16:B18"/>
    <mergeCell ref="M17:M18"/>
    <mergeCell ref="F16:F18"/>
    <mergeCell ref="G16:G18"/>
    <mergeCell ref="A85:M85"/>
    <mergeCell ref="H17:H18"/>
    <mergeCell ref="I17:I18"/>
    <mergeCell ref="J17:J18"/>
    <mergeCell ref="K17:K18"/>
    <mergeCell ref="L17:L18"/>
    <mergeCell ref="D10:K10"/>
    <mergeCell ref="C11:L11"/>
    <mergeCell ref="G13:H13"/>
    <mergeCell ref="C14:K14"/>
    <mergeCell ref="U16:AC16"/>
    <mergeCell ref="C16:C18"/>
    <mergeCell ref="D16:D18"/>
    <mergeCell ref="E16:E18"/>
    <mergeCell ref="H16:L16"/>
    <mergeCell ref="U17:U18"/>
    <mergeCell ref="V17:V18"/>
    <mergeCell ref="T16:T18"/>
    <mergeCell ref="M16:N16"/>
    <mergeCell ref="O16:O18"/>
    <mergeCell ref="Q16:Q18"/>
    <mergeCell ref="R16:R18"/>
    <mergeCell ref="A2:E2"/>
    <mergeCell ref="H2:Q2"/>
    <mergeCell ref="A4:E4"/>
    <mergeCell ref="H4:Q4"/>
    <mergeCell ref="A8:F8"/>
    <mergeCell ref="I8:R8"/>
    <mergeCell ref="A6:E6"/>
    <mergeCell ref="H6:Q6"/>
  </mergeCells>
  <printOptions horizontalCentered="1"/>
  <pageMargins left="0" right="0" top="0" bottom="0" header="0" footer="0"/>
  <pageSetup paperSize="9" scale="55" fitToWidth="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topLeftCell="I1" zoomScale="70" zoomScaleNormal="70" workbookViewId="0">
      <selection activeCell="AL23" sqref="AL23"/>
    </sheetView>
  </sheetViews>
  <sheetFormatPr defaultRowHeight="12.75"/>
  <cols>
    <col min="1" max="1" width="59.28515625" style="1" customWidth="1"/>
    <col min="2" max="2" width="10.140625" style="1" customWidth="1"/>
    <col min="3" max="3" width="13.28515625" style="1" customWidth="1"/>
    <col min="4" max="4" width="13.140625" style="1" customWidth="1"/>
    <col min="5" max="5" width="10.5703125" style="1" customWidth="1"/>
    <col min="6" max="6" width="15.28515625" style="1" customWidth="1"/>
    <col min="7" max="7" width="15.42578125" style="1" customWidth="1"/>
    <col min="8" max="8" width="14.140625" style="1" customWidth="1"/>
    <col min="9" max="9" width="13" style="1" customWidth="1"/>
    <col min="10" max="10" width="12.85546875" style="1" customWidth="1"/>
    <col min="11" max="11" width="9.85546875" style="1" customWidth="1"/>
    <col min="12" max="12" width="16" style="1" customWidth="1"/>
    <col min="13" max="13" width="10.7109375" style="1" customWidth="1"/>
    <col min="14" max="14" width="13.42578125" style="1" customWidth="1"/>
    <col min="15" max="15" width="12.42578125" style="1" customWidth="1"/>
    <col min="16" max="16" width="50.42578125" style="1" customWidth="1"/>
    <col min="17" max="17" width="11.5703125" style="1" customWidth="1"/>
    <col min="18" max="18" width="15" style="1" customWidth="1"/>
    <col min="19" max="19" width="16" style="1" customWidth="1"/>
    <col min="20" max="20" width="13.85546875" style="1" customWidth="1"/>
    <col min="21" max="21" width="9.85546875" style="1" customWidth="1"/>
    <col min="22" max="22" width="11.5703125" style="1" customWidth="1"/>
    <col min="23" max="23" width="10.5703125" style="1" customWidth="1"/>
    <col min="24" max="24" width="10.7109375" style="1" customWidth="1"/>
    <col min="25" max="25" width="12" style="1" customWidth="1"/>
    <col min="26" max="26" width="9.140625" style="1" customWidth="1"/>
    <col min="27" max="27" width="9.5703125" style="1" customWidth="1"/>
    <col min="28" max="28" width="9.140625" style="1" customWidth="1"/>
    <col min="29" max="29" width="10.5703125" style="1" customWidth="1"/>
    <col min="30" max="30" width="9.7109375" style="1" customWidth="1"/>
    <col min="31" max="31" width="10.85546875" style="1" customWidth="1"/>
    <col min="32" max="32" width="11.140625" style="1" customWidth="1"/>
    <col min="33" max="33" width="12.28515625" style="1" customWidth="1"/>
    <col min="34" max="34" width="13" style="1" customWidth="1"/>
    <col min="35" max="261" width="9.140625" style="1"/>
    <col min="262" max="262" width="31.42578125" style="1" customWidth="1"/>
    <col min="263" max="264" width="7.85546875" style="1" customWidth="1"/>
    <col min="265" max="265" width="8.5703125" style="1" customWidth="1"/>
    <col min="266" max="266" width="9.5703125" style="1" customWidth="1"/>
    <col min="267" max="267" width="12" style="1" customWidth="1"/>
    <col min="268" max="268" width="10.140625" style="1" customWidth="1"/>
    <col min="269" max="269" width="10.7109375" style="1" customWidth="1"/>
    <col min="270" max="270" width="20.28515625" style="1" customWidth="1"/>
    <col min="271" max="271" width="12.140625" style="1" customWidth="1"/>
    <col min="272" max="272" width="9.140625" style="1" customWidth="1"/>
    <col min="273" max="273" width="9.5703125" style="1" customWidth="1"/>
    <col min="274" max="517" width="9.140625" style="1"/>
    <col min="518" max="518" width="31.42578125" style="1" customWidth="1"/>
    <col min="519" max="520" width="7.85546875" style="1" customWidth="1"/>
    <col min="521" max="521" width="8.5703125" style="1" customWidth="1"/>
    <col min="522" max="522" width="9.5703125" style="1" customWidth="1"/>
    <col min="523" max="523" width="12" style="1" customWidth="1"/>
    <col min="524" max="524" width="10.140625" style="1" customWidth="1"/>
    <col min="525" max="525" width="10.7109375" style="1" customWidth="1"/>
    <col min="526" max="526" width="20.28515625" style="1" customWidth="1"/>
    <col min="527" max="527" width="12.140625" style="1" customWidth="1"/>
    <col min="528" max="528" width="9.140625" style="1" customWidth="1"/>
    <col min="529" max="529" width="9.5703125" style="1" customWidth="1"/>
    <col min="530" max="773" width="9.140625" style="1"/>
    <col min="774" max="774" width="31.42578125" style="1" customWidth="1"/>
    <col min="775" max="776" width="7.85546875" style="1" customWidth="1"/>
    <col min="777" max="777" width="8.5703125" style="1" customWidth="1"/>
    <col min="778" max="778" width="9.5703125" style="1" customWidth="1"/>
    <col min="779" max="779" width="12" style="1" customWidth="1"/>
    <col min="780" max="780" width="10.140625" style="1" customWidth="1"/>
    <col min="781" max="781" width="10.7109375" style="1" customWidth="1"/>
    <col min="782" max="782" width="20.28515625" style="1" customWidth="1"/>
    <col min="783" max="783" width="12.140625" style="1" customWidth="1"/>
    <col min="784" max="784" width="9.140625" style="1" customWidth="1"/>
    <col min="785" max="785" width="9.5703125" style="1" customWidth="1"/>
    <col min="786" max="1029" width="9.140625" style="1"/>
    <col min="1030" max="1030" width="31.42578125" style="1" customWidth="1"/>
    <col min="1031" max="1032" width="7.85546875" style="1" customWidth="1"/>
    <col min="1033" max="1033" width="8.5703125" style="1" customWidth="1"/>
    <col min="1034" max="1034" width="9.5703125" style="1" customWidth="1"/>
    <col min="1035" max="1035" width="12" style="1" customWidth="1"/>
    <col min="1036" max="1036" width="10.140625" style="1" customWidth="1"/>
    <col min="1037" max="1037" width="10.7109375" style="1" customWidth="1"/>
    <col min="1038" max="1038" width="20.28515625" style="1" customWidth="1"/>
    <col min="1039" max="1039" width="12.140625" style="1" customWidth="1"/>
    <col min="1040" max="1040" width="9.140625" style="1" customWidth="1"/>
    <col min="1041" max="1041" width="9.5703125" style="1" customWidth="1"/>
    <col min="1042" max="1285" width="9.140625" style="1"/>
    <col min="1286" max="1286" width="31.42578125" style="1" customWidth="1"/>
    <col min="1287" max="1288" width="7.85546875" style="1" customWidth="1"/>
    <col min="1289" max="1289" width="8.5703125" style="1" customWidth="1"/>
    <col min="1290" max="1290" width="9.5703125" style="1" customWidth="1"/>
    <col min="1291" max="1291" width="12" style="1" customWidth="1"/>
    <col min="1292" max="1292" width="10.140625" style="1" customWidth="1"/>
    <col min="1293" max="1293" width="10.7109375" style="1" customWidth="1"/>
    <col min="1294" max="1294" width="20.28515625" style="1" customWidth="1"/>
    <col min="1295" max="1295" width="12.140625" style="1" customWidth="1"/>
    <col min="1296" max="1296" width="9.140625" style="1" customWidth="1"/>
    <col min="1297" max="1297" width="9.5703125" style="1" customWidth="1"/>
    <col min="1298" max="1541" width="9.140625" style="1"/>
    <col min="1542" max="1542" width="31.42578125" style="1" customWidth="1"/>
    <col min="1543" max="1544" width="7.85546875" style="1" customWidth="1"/>
    <col min="1545" max="1545" width="8.5703125" style="1" customWidth="1"/>
    <col min="1546" max="1546" width="9.5703125" style="1" customWidth="1"/>
    <col min="1547" max="1547" width="12" style="1" customWidth="1"/>
    <col min="1548" max="1548" width="10.140625" style="1" customWidth="1"/>
    <col min="1549" max="1549" width="10.7109375" style="1" customWidth="1"/>
    <col min="1550" max="1550" width="20.28515625" style="1" customWidth="1"/>
    <col min="1551" max="1551" width="12.140625" style="1" customWidth="1"/>
    <col min="1552" max="1552" width="9.140625" style="1" customWidth="1"/>
    <col min="1553" max="1553" width="9.5703125" style="1" customWidth="1"/>
    <col min="1554" max="1797" width="9.140625" style="1"/>
    <col min="1798" max="1798" width="31.42578125" style="1" customWidth="1"/>
    <col min="1799" max="1800" width="7.85546875" style="1" customWidth="1"/>
    <col min="1801" max="1801" width="8.5703125" style="1" customWidth="1"/>
    <col min="1802" max="1802" width="9.5703125" style="1" customWidth="1"/>
    <col min="1803" max="1803" width="12" style="1" customWidth="1"/>
    <col min="1804" max="1804" width="10.140625" style="1" customWidth="1"/>
    <col min="1805" max="1805" width="10.7109375" style="1" customWidth="1"/>
    <col min="1806" max="1806" width="20.28515625" style="1" customWidth="1"/>
    <col min="1807" max="1807" width="12.140625" style="1" customWidth="1"/>
    <col min="1808" max="1808" width="9.140625" style="1" customWidth="1"/>
    <col min="1809" max="1809" width="9.5703125" style="1" customWidth="1"/>
    <col min="1810" max="2053" width="9.140625" style="1"/>
    <col min="2054" max="2054" width="31.42578125" style="1" customWidth="1"/>
    <col min="2055" max="2056" width="7.85546875" style="1" customWidth="1"/>
    <col min="2057" max="2057" width="8.5703125" style="1" customWidth="1"/>
    <col min="2058" max="2058" width="9.5703125" style="1" customWidth="1"/>
    <col min="2059" max="2059" width="12" style="1" customWidth="1"/>
    <col min="2060" max="2060" width="10.140625" style="1" customWidth="1"/>
    <col min="2061" max="2061" width="10.7109375" style="1" customWidth="1"/>
    <col min="2062" max="2062" width="20.28515625" style="1" customWidth="1"/>
    <col min="2063" max="2063" width="12.140625" style="1" customWidth="1"/>
    <col min="2064" max="2064" width="9.140625" style="1" customWidth="1"/>
    <col min="2065" max="2065" width="9.5703125" style="1" customWidth="1"/>
    <col min="2066" max="2309" width="9.140625" style="1"/>
    <col min="2310" max="2310" width="31.42578125" style="1" customWidth="1"/>
    <col min="2311" max="2312" width="7.85546875" style="1" customWidth="1"/>
    <col min="2313" max="2313" width="8.5703125" style="1" customWidth="1"/>
    <col min="2314" max="2314" width="9.5703125" style="1" customWidth="1"/>
    <col min="2315" max="2315" width="12" style="1" customWidth="1"/>
    <col min="2316" max="2316" width="10.140625" style="1" customWidth="1"/>
    <col min="2317" max="2317" width="10.7109375" style="1" customWidth="1"/>
    <col min="2318" max="2318" width="20.28515625" style="1" customWidth="1"/>
    <col min="2319" max="2319" width="12.140625" style="1" customWidth="1"/>
    <col min="2320" max="2320" width="9.140625" style="1" customWidth="1"/>
    <col min="2321" max="2321" width="9.5703125" style="1" customWidth="1"/>
    <col min="2322" max="2565" width="9.140625" style="1"/>
    <col min="2566" max="2566" width="31.42578125" style="1" customWidth="1"/>
    <col min="2567" max="2568" width="7.85546875" style="1" customWidth="1"/>
    <col min="2569" max="2569" width="8.5703125" style="1" customWidth="1"/>
    <col min="2570" max="2570" width="9.5703125" style="1" customWidth="1"/>
    <col min="2571" max="2571" width="12" style="1" customWidth="1"/>
    <col min="2572" max="2572" width="10.140625" style="1" customWidth="1"/>
    <col min="2573" max="2573" width="10.7109375" style="1" customWidth="1"/>
    <col min="2574" max="2574" width="20.28515625" style="1" customWidth="1"/>
    <col min="2575" max="2575" width="12.140625" style="1" customWidth="1"/>
    <col min="2576" max="2576" width="9.140625" style="1" customWidth="1"/>
    <col min="2577" max="2577" width="9.5703125" style="1" customWidth="1"/>
    <col min="2578" max="2821" width="9.140625" style="1"/>
    <col min="2822" max="2822" width="31.42578125" style="1" customWidth="1"/>
    <col min="2823" max="2824" width="7.85546875" style="1" customWidth="1"/>
    <col min="2825" max="2825" width="8.5703125" style="1" customWidth="1"/>
    <col min="2826" max="2826" width="9.5703125" style="1" customWidth="1"/>
    <col min="2827" max="2827" width="12" style="1" customWidth="1"/>
    <col min="2828" max="2828" width="10.140625" style="1" customWidth="1"/>
    <col min="2829" max="2829" width="10.7109375" style="1" customWidth="1"/>
    <col min="2830" max="2830" width="20.28515625" style="1" customWidth="1"/>
    <col min="2831" max="2831" width="12.140625" style="1" customWidth="1"/>
    <col min="2832" max="2832" width="9.140625" style="1" customWidth="1"/>
    <col min="2833" max="2833" width="9.5703125" style="1" customWidth="1"/>
    <col min="2834" max="3077" width="9.140625" style="1"/>
    <col min="3078" max="3078" width="31.42578125" style="1" customWidth="1"/>
    <col min="3079" max="3080" width="7.85546875" style="1" customWidth="1"/>
    <col min="3081" max="3081" width="8.5703125" style="1" customWidth="1"/>
    <col min="3082" max="3082" width="9.5703125" style="1" customWidth="1"/>
    <col min="3083" max="3083" width="12" style="1" customWidth="1"/>
    <col min="3084" max="3084" width="10.140625" style="1" customWidth="1"/>
    <col min="3085" max="3085" width="10.7109375" style="1" customWidth="1"/>
    <col min="3086" max="3086" width="20.28515625" style="1" customWidth="1"/>
    <col min="3087" max="3087" width="12.140625" style="1" customWidth="1"/>
    <col min="3088" max="3088" width="9.140625" style="1" customWidth="1"/>
    <col min="3089" max="3089" width="9.5703125" style="1" customWidth="1"/>
    <col min="3090" max="3333" width="9.140625" style="1"/>
    <col min="3334" max="3334" width="31.42578125" style="1" customWidth="1"/>
    <col min="3335" max="3336" width="7.85546875" style="1" customWidth="1"/>
    <col min="3337" max="3337" width="8.5703125" style="1" customWidth="1"/>
    <col min="3338" max="3338" width="9.5703125" style="1" customWidth="1"/>
    <col min="3339" max="3339" width="12" style="1" customWidth="1"/>
    <col min="3340" max="3340" width="10.140625" style="1" customWidth="1"/>
    <col min="3341" max="3341" width="10.7109375" style="1" customWidth="1"/>
    <col min="3342" max="3342" width="20.28515625" style="1" customWidth="1"/>
    <col min="3343" max="3343" width="12.140625" style="1" customWidth="1"/>
    <col min="3344" max="3344" width="9.140625" style="1" customWidth="1"/>
    <col min="3345" max="3345" width="9.5703125" style="1" customWidth="1"/>
    <col min="3346" max="3589" width="9.140625" style="1"/>
    <col min="3590" max="3590" width="31.42578125" style="1" customWidth="1"/>
    <col min="3591" max="3592" width="7.85546875" style="1" customWidth="1"/>
    <col min="3593" max="3593" width="8.5703125" style="1" customWidth="1"/>
    <col min="3594" max="3594" width="9.5703125" style="1" customWidth="1"/>
    <col min="3595" max="3595" width="12" style="1" customWidth="1"/>
    <col min="3596" max="3596" width="10.140625" style="1" customWidth="1"/>
    <col min="3597" max="3597" width="10.7109375" style="1" customWidth="1"/>
    <col min="3598" max="3598" width="20.28515625" style="1" customWidth="1"/>
    <col min="3599" max="3599" width="12.140625" style="1" customWidth="1"/>
    <col min="3600" max="3600" width="9.140625" style="1" customWidth="1"/>
    <col min="3601" max="3601" width="9.5703125" style="1" customWidth="1"/>
    <col min="3602" max="3845" width="9.140625" style="1"/>
    <col min="3846" max="3846" width="31.42578125" style="1" customWidth="1"/>
    <col min="3847" max="3848" width="7.85546875" style="1" customWidth="1"/>
    <col min="3849" max="3849" width="8.5703125" style="1" customWidth="1"/>
    <col min="3850" max="3850" width="9.5703125" style="1" customWidth="1"/>
    <col min="3851" max="3851" width="12" style="1" customWidth="1"/>
    <col min="3852" max="3852" width="10.140625" style="1" customWidth="1"/>
    <col min="3853" max="3853" width="10.7109375" style="1" customWidth="1"/>
    <col min="3854" max="3854" width="20.28515625" style="1" customWidth="1"/>
    <col min="3855" max="3855" width="12.140625" style="1" customWidth="1"/>
    <col min="3856" max="3856" width="9.140625" style="1" customWidth="1"/>
    <col min="3857" max="3857" width="9.5703125" style="1" customWidth="1"/>
    <col min="3858" max="4101" width="9.140625" style="1"/>
    <col min="4102" max="4102" width="31.42578125" style="1" customWidth="1"/>
    <col min="4103" max="4104" width="7.85546875" style="1" customWidth="1"/>
    <col min="4105" max="4105" width="8.5703125" style="1" customWidth="1"/>
    <col min="4106" max="4106" width="9.5703125" style="1" customWidth="1"/>
    <col min="4107" max="4107" width="12" style="1" customWidth="1"/>
    <col min="4108" max="4108" width="10.140625" style="1" customWidth="1"/>
    <col min="4109" max="4109" width="10.7109375" style="1" customWidth="1"/>
    <col min="4110" max="4110" width="20.28515625" style="1" customWidth="1"/>
    <col min="4111" max="4111" width="12.140625" style="1" customWidth="1"/>
    <col min="4112" max="4112" width="9.140625" style="1" customWidth="1"/>
    <col min="4113" max="4113" width="9.5703125" style="1" customWidth="1"/>
    <col min="4114" max="4357" width="9.140625" style="1"/>
    <col min="4358" max="4358" width="31.42578125" style="1" customWidth="1"/>
    <col min="4359" max="4360" width="7.85546875" style="1" customWidth="1"/>
    <col min="4361" max="4361" width="8.5703125" style="1" customWidth="1"/>
    <col min="4362" max="4362" width="9.5703125" style="1" customWidth="1"/>
    <col min="4363" max="4363" width="12" style="1" customWidth="1"/>
    <col min="4364" max="4364" width="10.140625" style="1" customWidth="1"/>
    <col min="4365" max="4365" width="10.7109375" style="1" customWidth="1"/>
    <col min="4366" max="4366" width="20.28515625" style="1" customWidth="1"/>
    <col min="4367" max="4367" width="12.140625" style="1" customWidth="1"/>
    <col min="4368" max="4368" width="9.140625" style="1" customWidth="1"/>
    <col min="4369" max="4369" width="9.5703125" style="1" customWidth="1"/>
    <col min="4370" max="4613" width="9.140625" style="1"/>
    <col min="4614" max="4614" width="31.42578125" style="1" customWidth="1"/>
    <col min="4615" max="4616" width="7.85546875" style="1" customWidth="1"/>
    <col min="4617" max="4617" width="8.5703125" style="1" customWidth="1"/>
    <col min="4618" max="4618" width="9.5703125" style="1" customWidth="1"/>
    <col min="4619" max="4619" width="12" style="1" customWidth="1"/>
    <col min="4620" max="4620" width="10.140625" style="1" customWidth="1"/>
    <col min="4621" max="4621" width="10.7109375" style="1" customWidth="1"/>
    <col min="4622" max="4622" width="20.28515625" style="1" customWidth="1"/>
    <col min="4623" max="4623" width="12.140625" style="1" customWidth="1"/>
    <col min="4624" max="4624" width="9.140625" style="1" customWidth="1"/>
    <col min="4625" max="4625" width="9.5703125" style="1" customWidth="1"/>
    <col min="4626" max="4869" width="9.140625" style="1"/>
    <col min="4870" max="4870" width="31.42578125" style="1" customWidth="1"/>
    <col min="4871" max="4872" width="7.85546875" style="1" customWidth="1"/>
    <col min="4873" max="4873" width="8.5703125" style="1" customWidth="1"/>
    <col min="4874" max="4874" width="9.5703125" style="1" customWidth="1"/>
    <col min="4875" max="4875" width="12" style="1" customWidth="1"/>
    <col min="4876" max="4876" width="10.140625" style="1" customWidth="1"/>
    <col min="4877" max="4877" width="10.7109375" style="1" customWidth="1"/>
    <col min="4878" max="4878" width="20.28515625" style="1" customWidth="1"/>
    <col min="4879" max="4879" width="12.140625" style="1" customWidth="1"/>
    <col min="4880" max="4880" width="9.140625" style="1" customWidth="1"/>
    <col min="4881" max="4881" width="9.5703125" style="1" customWidth="1"/>
    <col min="4882" max="5125" width="9.140625" style="1"/>
    <col min="5126" max="5126" width="31.42578125" style="1" customWidth="1"/>
    <col min="5127" max="5128" width="7.85546875" style="1" customWidth="1"/>
    <col min="5129" max="5129" width="8.5703125" style="1" customWidth="1"/>
    <col min="5130" max="5130" width="9.5703125" style="1" customWidth="1"/>
    <col min="5131" max="5131" width="12" style="1" customWidth="1"/>
    <col min="5132" max="5132" width="10.140625" style="1" customWidth="1"/>
    <col min="5133" max="5133" width="10.7109375" style="1" customWidth="1"/>
    <col min="5134" max="5134" width="20.28515625" style="1" customWidth="1"/>
    <col min="5135" max="5135" width="12.140625" style="1" customWidth="1"/>
    <col min="5136" max="5136" width="9.140625" style="1" customWidth="1"/>
    <col min="5137" max="5137" width="9.5703125" style="1" customWidth="1"/>
    <col min="5138" max="5381" width="9.140625" style="1"/>
    <col min="5382" max="5382" width="31.42578125" style="1" customWidth="1"/>
    <col min="5383" max="5384" width="7.85546875" style="1" customWidth="1"/>
    <col min="5385" max="5385" width="8.5703125" style="1" customWidth="1"/>
    <col min="5386" max="5386" width="9.5703125" style="1" customWidth="1"/>
    <col min="5387" max="5387" width="12" style="1" customWidth="1"/>
    <col min="5388" max="5388" width="10.140625" style="1" customWidth="1"/>
    <col min="5389" max="5389" width="10.7109375" style="1" customWidth="1"/>
    <col min="5390" max="5390" width="20.28515625" style="1" customWidth="1"/>
    <col min="5391" max="5391" width="12.140625" style="1" customWidth="1"/>
    <col min="5392" max="5392" width="9.140625" style="1" customWidth="1"/>
    <col min="5393" max="5393" width="9.5703125" style="1" customWidth="1"/>
    <col min="5394" max="5637" width="9.140625" style="1"/>
    <col min="5638" max="5638" width="31.42578125" style="1" customWidth="1"/>
    <col min="5639" max="5640" width="7.85546875" style="1" customWidth="1"/>
    <col min="5641" max="5641" width="8.5703125" style="1" customWidth="1"/>
    <col min="5642" max="5642" width="9.5703125" style="1" customWidth="1"/>
    <col min="5643" max="5643" width="12" style="1" customWidth="1"/>
    <col min="5644" max="5644" width="10.140625" style="1" customWidth="1"/>
    <col min="5645" max="5645" width="10.7109375" style="1" customWidth="1"/>
    <col min="5646" max="5646" width="20.28515625" style="1" customWidth="1"/>
    <col min="5647" max="5647" width="12.140625" style="1" customWidth="1"/>
    <col min="5648" max="5648" width="9.140625" style="1" customWidth="1"/>
    <col min="5649" max="5649" width="9.5703125" style="1" customWidth="1"/>
    <col min="5650" max="5893" width="9.140625" style="1"/>
    <col min="5894" max="5894" width="31.42578125" style="1" customWidth="1"/>
    <col min="5895" max="5896" width="7.85546875" style="1" customWidth="1"/>
    <col min="5897" max="5897" width="8.5703125" style="1" customWidth="1"/>
    <col min="5898" max="5898" width="9.5703125" style="1" customWidth="1"/>
    <col min="5899" max="5899" width="12" style="1" customWidth="1"/>
    <col min="5900" max="5900" width="10.140625" style="1" customWidth="1"/>
    <col min="5901" max="5901" width="10.7109375" style="1" customWidth="1"/>
    <col min="5902" max="5902" width="20.28515625" style="1" customWidth="1"/>
    <col min="5903" max="5903" width="12.140625" style="1" customWidth="1"/>
    <col min="5904" max="5904" width="9.140625" style="1" customWidth="1"/>
    <col min="5905" max="5905" width="9.5703125" style="1" customWidth="1"/>
    <col min="5906" max="6149" width="9.140625" style="1"/>
    <col min="6150" max="6150" width="31.42578125" style="1" customWidth="1"/>
    <col min="6151" max="6152" width="7.85546875" style="1" customWidth="1"/>
    <col min="6153" max="6153" width="8.5703125" style="1" customWidth="1"/>
    <col min="6154" max="6154" width="9.5703125" style="1" customWidth="1"/>
    <col min="6155" max="6155" width="12" style="1" customWidth="1"/>
    <col min="6156" max="6156" width="10.140625" style="1" customWidth="1"/>
    <col min="6157" max="6157" width="10.7109375" style="1" customWidth="1"/>
    <col min="6158" max="6158" width="20.28515625" style="1" customWidth="1"/>
    <col min="6159" max="6159" width="12.140625" style="1" customWidth="1"/>
    <col min="6160" max="6160" width="9.140625" style="1" customWidth="1"/>
    <col min="6161" max="6161" width="9.5703125" style="1" customWidth="1"/>
    <col min="6162" max="6405" width="9.140625" style="1"/>
    <col min="6406" max="6406" width="31.42578125" style="1" customWidth="1"/>
    <col min="6407" max="6408" width="7.85546875" style="1" customWidth="1"/>
    <col min="6409" max="6409" width="8.5703125" style="1" customWidth="1"/>
    <col min="6410" max="6410" width="9.5703125" style="1" customWidth="1"/>
    <col min="6411" max="6411" width="12" style="1" customWidth="1"/>
    <col min="6412" max="6412" width="10.140625" style="1" customWidth="1"/>
    <col min="6413" max="6413" width="10.7109375" style="1" customWidth="1"/>
    <col min="6414" max="6414" width="20.28515625" style="1" customWidth="1"/>
    <col min="6415" max="6415" width="12.140625" style="1" customWidth="1"/>
    <col min="6416" max="6416" width="9.140625" style="1" customWidth="1"/>
    <col min="6417" max="6417" width="9.5703125" style="1" customWidth="1"/>
    <col min="6418" max="6661" width="9.140625" style="1"/>
    <col min="6662" max="6662" width="31.42578125" style="1" customWidth="1"/>
    <col min="6663" max="6664" width="7.85546875" style="1" customWidth="1"/>
    <col min="6665" max="6665" width="8.5703125" style="1" customWidth="1"/>
    <col min="6666" max="6666" width="9.5703125" style="1" customWidth="1"/>
    <col min="6667" max="6667" width="12" style="1" customWidth="1"/>
    <col min="6668" max="6668" width="10.140625" style="1" customWidth="1"/>
    <col min="6669" max="6669" width="10.7109375" style="1" customWidth="1"/>
    <col min="6670" max="6670" width="20.28515625" style="1" customWidth="1"/>
    <col min="6671" max="6671" width="12.140625" style="1" customWidth="1"/>
    <col min="6672" max="6672" width="9.140625" style="1" customWidth="1"/>
    <col min="6673" max="6673" width="9.5703125" style="1" customWidth="1"/>
    <col min="6674" max="6917" width="9.140625" style="1"/>
    <col min="6918" max="6918" width="31.42578125" style="1" customWidth="1"/>
    <col min="6919" max="6920" width="7.85546875" style="1" customWidth="1"/>
    <col min="6921" max="6921" width="8.5703125" style="1" customWidth="1"/>
    <col min="6922" max="6922" width="9.5703125" style="1" customWidth="1"/>
    <col min="6923" max="6923" width="12" style="1" customWidth="1"/>
    <col min="6924" max="6924" width="10.140625" style="1" customWidth="1"/>
    <col min="6925" max="6925" width="10.7109375" style="1" customWidth="1"/>
    <col min="6926" max="6926" width="20.28515625" style="1" customWidth="1"/>
    <col min="6927" max="6927" width="12.140625" style="1" customWidth="1"/>
    <col min="6928" max="6928" width="9.140625" style="1" customWidth="1"/>
    <col min="6929" max="6929" width="9.5703125" style="1" customWidth="1"/>
    <col min="6930" max="7173" width="9.140625" style="1"/>
    <col min="7174" max="7174" width="31.42578125" style="1" customWidth="1"/>
    <col min="7175" max="7176" width="7.85546875" style="1" customWidth="1"/>
    <col min="7177" max="7177" width="8.5703125" style="1" customWidth="1"/>
    <col min="7178" max="7178" width="9.5703125" style="1" customWidth="1"/>
    <col min="7179" max="7179" width="12" style="1" customWidth="1"/>
    <col min="7180" max="7180" width="10.140625" style="1" customWidth="1"/>
    <col min="7181" max="7181" width="10.7109375" style="1" customWidth="1"/>
    <col min="7182" max="7182" width="20.28515625" style="1" customWidth="1"/>
    <col min="7183" max="7183" width="12.140625" style="1" customWidth="1"/>
    <col min="7184" max="7184" width="9.140625" style="1" customWidth="1"/>
    <col min="7185" max="7185" width="9.5703125" style="1" customWidth="1"/>
    <col min="7186" max="7429" width="9.140625" style="1"/>
    <col min="7430" max="7430" width="31.42578125" style="1" customWidth="1"/>
    <col min="7431" max="7432" width="7.85546875" style="1" customWidth="1"/>
    <col min="7433" max="7433" width="8.5703125" style="1" customWidth="1"/>
    <col min="7434" max="7434" width="9.5703125" style="1" customWidth="1"/>
    <col min="7435" max="7435" width="12" style="1" customWidth="1"/>
    <col min="7436" max="7436" width="10.140625" style="1" customWidth="1"/>
    <col min="7437" max="7437" width="10.7109375" style="1" customWidth="1"/>
    <col min="7438" max="7438" width="20.28515625" style="1" customWidth="1"/>
    <col min="7439" max="7439" width="12.140625" style="1" customWidth="1"/>
    <col min="7440" max="7440" width="9.140625" style="1" customWidth="1"/>
    <col min="7441" max="7441" width="9.5703125" style="1" customWidth="1"/>
    <col min="7442" max="7685" width="9.140625" style="1"/>
    <col min="7686" max="7686" width="31.42578125" style="1" customWidth="1"/>
    <col min="7687" max="7688" width="7.85546875" style="1" customWidth="1"/>
    <col min="7689" max="7689" width="8.5703125" style="1" customWidth="1"/>
    <col min="7690" max="7690" width="9.5703125" style="1" customWidth="1"/>
    <col min="7691" max="7691" width="12" style="1" customWidth="1"/>
    <col min="7692" max="7692" width="10.140625" style="1" customWidth="1"/>
    <col min="7693" max="7693" width="10.7109375" style="1" customWidth="1"/>
    <col min="7694" max="7694" width="20.28515625" style="1" customWidth="1"/>
    <col min="7695" max="7695" width="12.140625" style="1" customWidth="1"/>
    <col min="7696" max="7696" width="9.140625" style="1" customWidth="1"/>
    <col min="7697" max="7697" width="9.5703125" style="1" customWidth="1"/>
    <col min="7698" max="7941" width="9.140625" style="1"/>
    <col min="7942" max="7942" width="31.42578125" style="1" customWidth="1"/>
    <col min="7943" max="7944" width="7.85546875" style="1" customWidth="1"/>
    <col min="7945" max="7945" width="8.5703125" style="1" customWidth="1"/>
    <col min="7946" max="7946" width="9.5703125" style="1" customWidth="1"/>
    <col min="7947" max="7947" width="12" style="1" customWidth="1"/>
    <col min="7948" max="7948" width="10.140625" style="1" customWidth="1"/>
    <col min="7949" max="7949" width="10.7109375" style="1" customWidth="1"/>
    <col min="7950" max="7950" width="20.28515625" style="1" customWidth="1"/>
    <col min="7951" max="7951" width="12.140625" style="1" customWidth="1"/>
    <col min="7952" max="7952" width="9.140625" style="1" customWidth="1"/>
    <col min="7953" max="7953" width="9.5703125" style="1" customWidth="1"/>
    <col min="7954" max="8197" width="9.140625" style="1"/>
    <col min="8198" max="8198" width="31.42578125" style="1" customWidth="1"/>
    <col min="8199" max="8200" width="7.85546875" style="1" customWidth="1"/>
    <col min="8201" max="8201" width="8.5703125" style="1" customWidth="1"/>
    <col min="8202" max="8202" width="9.5703125" style="1" customWidth="1"/>
    <col min="8203" max="8203" width="12" style="1" customWidth="1"/>
    <col min="8204" max="8204" width="10.140625" style="1" customWidth="1"/>
    <col min="8205" max="8205" width="10.7109375" style="1" customWidth="1"/>
    <col min="8206" max="8206" width="20.28515625" style="1" customWidth="1"/>
    <col min="8207" max="8207" width="12.140625" style="1" customWidth="1"/>
    <col min="8208" max="8208" width="9.140625" style="1" customWidth="1"/>
    <col min="8209" max="8209" width="9.5703125" style="1" customWidth="1"/>
    <col min="8210" max="8453" width="9.140625" style="1"/>
    <col min="8454" max="8454" width="31.42578125" style="1" customWidth="1"/>
    <col min="8455" max="8456" width="7.85546875" style="1" customWidth="1"/>
    <col min="8457" max="8457" width="8.5703125" style="1" customWidth="1"/>
    <col min="8458" max="8458" width="9.5703125" style="1" customWidth="1"/>
    <col min="8459" max="8459" width="12" style="1" customWidth="1"/>
    <col min="8460" max="8460" width="10.140625" style="1" customWidth="1"/>
    <col min="8461" max="8461" width="10.7109375" style="1" customWidth="1"/>
    <col min="8462" max="8462" width="20.28515625" style="1" customWidth="1"/>
    <col min="8463" max="8463" width="12.140625" style="1" customWidth="1"/>
    <col min="8464" max="8464" width="9.140625" style="1" customWidth="1"/>
    <col min="8465" max="8465" width="9.5703125" style="1" customWidth="1"/>
    <col min="8466" max="8709" width="9.140625" style="1"/>
    <col min="8710" max="8710" width="31.42578125" style="1" customWidth="1"/>
    <col min="8711" max="8712" width="7.85546875" style="1" customWidth="1"/>
    <col min="8713" max="8713" width="8.5703125" style="1" customWidth="1"/>
    <col min="8714" max="8714" width="9.5703125" style="1" customWidth="1"/>
    <col min="8715" max="8715" width="12" style="1" customWidth="1"/>
    <col min="8716" max="8716" width="10.140625" style="1" customWidth="1"/>
    <col min="8717" max="8717" width="10.7109375" style="1" customWidth="1"/>
    <col min="8718" max="8718" width="20.28515625" style="1" customWidth="1"/>
    <col min="8719" max="8719" width="12.140625" style="1" customWidth="1"/>
    <col min="8720" max="8720" width="9.140625" style="1" customWidth="1"/>
    <col min="8721" max="8721" width="9.5703125" style="1" customWidth="1"/>
    <col min="8722" max="8965" width="9.140625" style="1"/>
    <col min="8966" max="8966" width="31.42578125" style="1" customWidth="1"/>
    <col min="8967" max="8968" width="7.85546875" style="1" customWidth="1"/>
    <col min="8969" max="8969" width="8.5703125" style="1" customWidth="1"/>
    <col min="8970" max="8970" width="9.5703125" style="1" customWidth="1"/>
    <col min="8971" max="8971" width="12" style="1" customWidth="1"/>
    <col min="8972" max="8972" width="10.140625" style="1" customWidth="1"/>
    <col min="8973" max="8973" width="10.7109375" style="1" customWidth="1"/>
    <col min="8974" max="8974" width="20.28515625" style="1" customWidth="1"/>
    <col min="8975" max="8975" width="12.140625" style="1" customWidth="1"/>
    <col min="8976" max="8976" width="9.140625" style="1" customWidth="1"/>
    <col min="8977" max="8977" width="9.5703125" style="1" customWidth="1"/>
    <col min="8978" max="9221" width="9.140625" style="1"/>
    <col min="9222" max="9222" width="31.42578125" style="1" customWidth="1"/>
    <col min="9223" max="9224" width="7.85546875" style="1" customWidth="1"/>
    <col min="9225" max="9225" width="8.5703125" style="1" customWidth="1"/>
    <col min="9226" max="9226" width="9.5703125" style="1" customWidth="1"/>
    <col min="9227" max="9227" width="12" style="1" customWidth="1"/>
    <col min="9228" max="9228" width="10.140625" style="1" customWidth="1"/>
    <col min="9229" max="9229" width="10.7109375" style="1" customWidth="1"/>
    <col min="9230" max="9230" width="20.28515625" style="1" customWidth="1"/>
    <col min="9231" max="9231" width="12.140625" style="1" customWidth="1"/>
    <col min="9232" max="9232" width="9.140625" style="1" customWidth="1"/>
    <col min="9233" max="9233" width="9.5703125" style="1" customWidth="1"/>
    <col min="9234" max="9477" width="9.140625" style="1"/>
    <col min="9478" max="9478" width="31.42578125" style="1" customWidth="1"/>
    <col min="9479" max="9480" width="7.85546875" style="1" customWidth="1"/>
    <col min="9481" max="9481" width="8.5703125" style="1" customWidth="1"/>
    <col min="9482" max="9482" width="9.5703125" style="1" customWidth="1"/>
    <col min="9483" max="9483" width="12" style="1" customWidth="1"/>
    <col min="9484" max="9484" width="10.140625" style="1" customWidth="1"/>
    <col min="9485" max="9485" width="10.7109375" style="1" customWidth="1"/>
    <col min="9486" max="9486" width="20.28515625" style="1" customWidth="1"/>
    <col min="9487" max="9487" width="12.140625" style="1" customWidth="1"/>
    <col min="9488" max="9488" width="9.140625" style="1" customWidth="1"/>
    <col min="9489" max="9489" width="9.5703125" style="1" customWidth="1"/>
    <col min="9490" max="9733" width="9.140625" style="1"/>
    <col min="9734" max="9734" width="31.42578125" style="1" customWidth="1"/>
    <col min="9735" max="9736" width="7.85546875" style="1" customWidth="1"/>
    <col min="9737" max="9737" width="8.5703125" style="1" customWidth="1"/>
    <col min="9738" max="9738" width="9.5703125" style="1" customWidth="1"/>
    <col min="9739" max="9739" width="12" style="1" customWidth="1"/>
    <col min="9740" max="9740" width="10.140625" style="1" customWidth="1"/>
    <col min="9741" max="9741" width="10.7109375" style="1" customWidth="1"/>
    <col min="9742" max="9742" width="20.28515625" style="1" customWidth="1"/>
    <col min="9743" max="9743" width="12.140625" style="1" customWidth="1"/>
    <col min="9744" max="9744" width="9.140625" style="1" customWidth="1"/>
    <col min="9745" max="9745" width="9.5703125" style="1" customWidth="1"/>
    <col min="9746" max="9989" width="9.140625" style="1"/>
    <col min="9990" max="9990" width="31.42578125" style="1" customWidth="1"/>
    <col min="9991" max="9992" width="7.85546875" style="1" customWidth="1"/>
    <col min="9993" max="9993" width="8.5703125" style="1" customWidth="1"/>
    <col min="9994" max="9994" width="9.5703125" style="1" customWidth="1"/>
    <col min="9995" max="9995" width="12" style="1" customWidth="1"/>
    <col min="9996" max="9996" width="10.140625" style="1" customWidth="1"/>
    <col min="9997" max="9997" width="10.7109375" style="1" customWidth="1"/>
    <col min="9998" max="9998" width="20.28515625" style="1" customWidth="1"/>
    <col min="9999" max="9999" width="12.140625" style="1" customWidth="1"/>
    <col min="10000" max="10000" width="9.140625" style="1" customWidth="1"/>
    <col min="10001" max="10001" width="9.5703125" style="1" customWidth="1"/>
    <col min="10002" max="10245" width="9.140625" style="1"/>
    <col min="10246" max="10246" width="31.42578125" style="1" customWidth="1"/>
    <col min="10247" max="10248" width="7.85546875" style="1" customWidth="1"/>
    <col min="10249" max="10249" width="8.5703125" style="1" customWidth="1"/>
    <col min="10250" max="10250" width="9.5703125" style="1" customWidth="1"/>
    <col min="10251" max="10251" width="12" style="1" customWidth="1"/>
    <col min="10252" max="10252" width="10.140625" style="1" customWidth="1"/>
    <col min="10253" max="10253" width="10.7109375" style="1" customWidth="1"/>
    <col min="10254" max="10254" width="20.28515625" style="1" customWidth="1"/>
    <col min="10255" max="10255" width="12.140625" style="1" customWidth="1"/>
    <col min="10256" max="10256" width="9.140625" style="1" customWidth="1"/>
    <col min="10257" max="10257" width="9.5703125" style="1" customWidth="1"/>
    <col min="10258" max="10501" width="9.140625" style="1"/>
    <col min="10502" max="10502" width="31.42578125" style="1" customWidth="1"/>
    <col min="10503" max="10504" width="7.85546875" style="1" customWidth="1"/>
    <col min="10505" max="10505" width="8.5703125" style="1" customWidth="1"/>
    <col min="10506" max="10506" width="9.5703125" style="1" customWidth="1"/>
    <col min="10507" max="10507" width="12" style="1" customWidth="1"/>
    <col min="10508" max="10508" width="10.140625" style="1" customWidth="1"/>
    <col min="10509" max="10509" width="10.7109375" style="1" customWidth="1"/>
    <col min="10510" max="10510" width="20.28515625" style="1" customWidth="1"/>
    <col min="10511" max="10511" width="12.140625" style="1" customWidth="1"/>
    <col min="10512" max="10512" width="9.140625" style="1" customWidth="1"/>
    <col min="10513" max="10513" width="9.5703125" style="1" customWidth="1"/>
    <col min="10514" max="10757" width="9.140625" style="1"/>
    <col min="10758" max="10758" width="31.42578125" style="1" customWidth="1"/>
    <col min="10759" max="10760" width="7.85546875" style="1" customWidth="1"/>
    <col min="10761" max="10761" width="8.5703125" style="1" customWidth="1"/>
    <col min="10762" max="10762" width="9.5703125" style="1" customWidth="1"/>
    <col min="10763" max="10763" width="12" style="1" customWidth="1"/>
    <col min="10764" max="10764" width="10.140625" style="1" customWidth="1"/>
    <col min="10765" max="10765" width="10.7109375" style="1" customWidth="1"/>
    <col min="10766" max="10766" width="20.28515625" style="1" customWidth="1"/>
    <col min="10767" max="10767" width="12.140625" style="1" customWidth="1"/>
    <col min="10768" max="10768" width="9.140625" style="1" customWidth="1"/>
    <col min="10769" max="10769" width="9.5703125" style="1" customWidth="1"/>
    <col min="10770" max="11013" width="9.140625" style="1"/>
    <col min="11014" max="11014" width="31.42578125" style="1" customWidth="1"/>
    <col min="11015" max="11016" width="7.85546875" style="1" customWidth="1"/>
    <col min="11017" max="11017" width="8.5703125" style="1" customWidth="1"/>
    <col min="11018" max="11018" width="9.5703125" style="1" customWidth="1"/>
    <col min="11019" max="11019" width="12" style="1" customWidth="1"/>
    <col min="11020" max="11020" width="10.140625" style="1" customWidth="1"/>
    <col min="11021" max="11021" width="10.7109375" style="1" customWidth="1"/>
    <col min="11022" max="11022" width="20.28515625" style="1" customWidth="1"/>
    <col min="11023" max="11023" width="12.140625" style="1" customWidth="1"/>
    <col min="11024" max="11024" width="9.140625" style="1" customWidth="1"/>
    <col min="11025" max="11025" width="9.5703125" style="1" customWidth="1"/>
    <col min="11026" max="11269" width="9.140625" style="1"/>
    <col min="11270" max="11270" width="31.42578125" style="1" customWidth="1"/>
    <col min="11271" max="11272" width="7.85546875" style="1" customWidth="1"/>
    <col min="11273" max="11273" width="8.5703125" style="1" customWidth="1"/>
    <col min="11274" max="11274" width="9.5703125" style="1" customWidth="1"/>
    <col min="11275" max="11275" width="12" style="1" customWidth="1"/>
    <col min="11276" max="11276" width="10.140625" style="1" customWidth="1"/>
    <col min="11277" max="11277" width="10.7109375" style="1" customWidth="1"/>
    <col min="11278" max="11278" width="20.28515625" style="1" customWidth="1"/>
    <col min="11279" max="11279" width="12.140625" style="1" customWidth="1"/>
    <col min="11280" max="11280" width="9.140625" style="1" customWidth="1"/>
    <col min="11281" max="11281" width="9.5703125" style="1" customWidth="1"/>
    <col min="11282" max="11525" width="9.140625" style="1"/>
    <col min="11526" max="11526" width="31.42578125" style="1" customWidth="1"/>
    <col min="11527" max="11528" width="7.85546875" style="1" customWidth="1"/>
    <col min="11529" max="11529" width="8.5703125" style="1" customWidth="1"/>
    <col min="11530" max="11530" width="9.5703125" style="1" customWidth="1"/>
    <col min="11531" max="11531" width="12" style="1" customWidth="1"/>
    <col min="11532" max="11532" width="10.140625" style="1" customWidth="1"/>
    <col min="11533" max="11533" width="10.7109375" style="1" customWidth="1"/>
    <col min="11534" max="11534" width="20.28515625" style="1" customWidth="1"/>
    <col min="11535" max="11535" width="12.140625" style="1" customWidth="1"/>
    <col min="11536" max="11536" width="9.140625" style="1" customWidth="1"/>
    <col min="11537" max="11537" width="9.5703125" style="1" customWidth="1"/>
    <col min="11538" max="11781" width="9.140625" style="1"/>
    <col min="11782" max="11782" width="31.42578125" style="1" customWidth="1"/>
    <col min="11783" max="11784" width="7.85546875" style="1" customWidth="1"/>
    <col min="11785" max="11785" width="8.5703125" style="1" customWidth="1"/>
    <col min="11786" max="11786" width="9.5703125" style="1" customWidth="1"/>
    <col min="11787" max="11787" width="12" style="1" customWidth="1"/>
    <col min="11788" max="11788" width="10.140625" style="1" customWidth="1"/>
    <col min="11789" max="11789" width="10.7109375" style="1" customWidth="1"/>
    <col min="11790" max="11790" width="20.28515625" style="1" customWidth="1"/>
    <col min="11791" max="11791" width="12.140625" style="1" customWidth="1"/>
    <col min="11792" max="11792" width="9.140625" style="1" customWidth="1"/>
    <col min="11793" max="11793" width="9.5703125" style="1" customWidth="1"/>
    <col min="11794" max="12037" width="9.140625" style="1"/>
    <col min="12038" max="12038" width="31.42578125" style="1" customWidth="1"/>
    <col min="12039" max="12040" width="7.85546875" style="1" customWidth="1"/>
    <col min="12041" max="12041" width="8.5703125" style="1" customWidth="1"/>
    <col min="12042" max="12042" width="9.5703125" style="1" customWidth="1"/>
    <col min="12043" max="12043" width="12" style="1" customWidth="1"/>
    <col min="12044" max="12044" width="10.140625" style="1" customWidth="1"/>
    <col min="12045" max="12045" width="10.7109375" style="1" customWidth="1"/>
    <col min="12046" max="12046" width="20.28515625" style="1" customWidth="1"/>
    <col min="12047" max="12047" width="12.140625" style="1" customWidth="1"/>
    <col min="12048" max="12048" width="9.140625" style="1" customWidth="1"/>
    <col min="12049" max="12049" width="9.5703125" style="1" customWidth="1"/>
    <col min="12050" max="12293" width="9.140625" style="1"/>
    <col min="12294" max="12294" width="31.42578125" style="1" customWidth="1"/>
    <col min="12295" max="12296" width="7.85546875" style="1" customWidth="1"/>
    <col min="12297" max="12297" width="8.5703125" style="1" customWidth="1"/>
    <col min="12298" max="12298" width="9.5703125" style="1" customWidth="1"/>
    <col min="12299" max="12299" width="12" style="1" customWidth="1"/>
    <col min="12300" max="12300" width="10.140625" style="1" customWidth="1"/>
    <col min="12301" max="12301" width="10.7109375" style="1" customWidth="1"/>
    <col min="12302" max="12302" width="20.28515625" style="1" customWidth="1"/>
    <col min="12303" max="12303" width="12.140625" style="1" customWidth="1"/>
    <col min="12304" max="12304" width="9.140625" style="1" customWidth="1"/>
    <col min="12305" max="12305" width="9.5703125" style="1" customWidth="1"/>
    <col min="12306" max="12549" width="9.140625" style="1"/>
    <col min="12550" max="12550" width="31.42578125" style="1" customWidth="1"/>
    <col min="12551" max="12552" width="7.85546875" style="1" customWidth="1"/>
    <col min="12553" max="12553" width="8.5703125" style="1" customWidth="1"/>
    <col min="12554" max="12554" width="9.5703125" style="1" customWidth="1"/>
    <col min="12555" max="12555" width="12" style="1" customWidth="1"/>
    <col min="12556" max="12556" width="10.140625" style="1" customWidth="1"/>
    <col min="12557" max="12557" width="10.7109375" style="1" customWidth="1"/>
    <col min="12558" max="12558" width="20.28515625" style="1" customWidth="1"/>
    <col min="12559" max="12559" width="12.140625" style="1" customWidth="1"/>
    <col min="12560" max="12560" width="9.140625" style="1" customWidth="1"/>
    <col min="12561" max="12561" width="9.5703125" style="1" customWidth="1"/>
    <col min="12562" max="12805" width="9.140625" style="1"/>
    <col min="12806" max="12806" width="31.42578125" style="1" customWidth="1"/>
    <col min="12807" max="12808" width="7.85546875" style="1" customWidth="1"/>
    <col min="12809" max="12809" width="8.5703125" style="1" customWidth="1"/>
    <col min="12810" max="12810" width="9.5703125" style="1" customWidth="1"/>
    <col min="12811" max="12811" width="12" style="1" customWidth="1"/>
    <col min="12812" max="12812" width="10.140625" style="1" customWidth="1"/>
    <col min="12813" max="12813" width="10.7109375" style="1" customWidth="1"/>
    <col min="12814" max="12814" width="20.28515625" style="1" customWidth="1"/>
    <col min="12815" max="12815" width="12.140625" style="1" customWidth="1"/>
    <col min="12816" max="12816" width="9.140625" style="1" customWidth="1"/>
    <col min="12817" max="12817" width="9.5703125" style="1" customWidth="1"/>
    <col min="12818" max="13061" width="9.140625" style="1"/>
    <col min="13062" max="13062" width="31.42578125" style="1" customWidth="1"/>
    <col min="13063" max="13064" width="7.85546875" style="1" customWidth="1"/>
    <col min="13065" max="13065" width="8.5703125" style="1" customWidth="1"/>
    <col min="13066" max="13066" width="9.5703125" style="1" customWidth="1"/>
    <col min="13067" max="13067" width="12" style="1" customWidth="1"/>
    <col min="13068" max="13068" width="10.140625" style="1" customWidth="1"/>
    <col min="13069" max="13069" width="10.7109375" style="1" customWidth="1"/>
    <col min="13070" max="13070" width="20.28515625" style="1" customWidth="1"/>
    <col min="13071" max="13071" width="12.140625" style="1" customWidth="1"/>
    <col min="13072" max="13072" width="9.140625" style="1" customWidth="1"/>
    <col min="13073" max="13073" width="9.5703125" style="1" customWidth="1"/>
    <col min="13074" max="13317" width="9.140625" style="1"/>
    <col min="13318" max="13318" width="31.42578125" style="1" customWidth="1"/>
    <col min="13319" max="13320" width="7.85546875" style="1" customWidth="1"/>
    <col min="13321" max="13321" width="8.5703125" style="1" customWidth="1"/>
    <col min="13322" max="13322" width="9.5703125" style="1" customWidth="1"/>
    <col min="13323" max="13323" width="12" style="1" customWidth="1"/>
    <col min="13324" max="13324" width="10.140625" style="1" customWidth="1"/>
    <col min="13325" max="13325" width="10.7109375" style="1" customWidth="1"/>
    <col min="13326" max="13326" width="20.28515625" style="1" customWidth="1"/>
    <col min="13327" max="13327" width="12.140625" style="1" customWidth="1"/>
    <col min="13328" max="13328" width="9.140625" style="1" customWidth="1"/>
    <col min="13329" max="13329" width="9.5703125" style="1" customWidth="1"/>
    <col min="13330" max="13573" width="9.140625" style="1"/>
    <col min="13574" max="13574" width="31.42578125" style="1" customWidth="1"/>
    <col min="13575" max="13576" width="7.85546875" style="1" customWidth="1"/>
    <col min="13577" max="13577" width="8.5703125" style="1" customWidth="1"/>
    <col min="13578" max="13578" width="9.5703125" style="1" customWidth="1"/>
    <col min="13579" max="13579" width="12" style="1" customWidth="1"/>
    <col min="13580" max="13580" width="10.140625" style="1" customWidth="1"/>
    <col min="13581" max="13581" width="10.7109375" style="1" customWidth="1"/>
    <col min="13582" max="13582" width="20.28515625" style="1" customWidth="1"/>
    <col min="13583" max="13583" width="12.140625" style="1" customWidth="1"/>
    <col min="13584" max="13584" width="9.140625" style="1" customWidth="1"/>
    <col min="13585" max="13585" width="9.5703125" style="1" customWidth="1"/>
    <col min="13586" max="13829" width="9.140625" style="1"/>
    <col min="13830" max="13830" width="31.42578125" style="1" customWidth="1"/>
    <col min="13831" max="13832" width="7.85546875" style="1" customWidth="1"/>
    <col min="13833" max="13833" width="8.5703125" style="1" customWidth="1"/>
    <col min="13834" max="13834" width="9.5703125" style="1" customWidth="1"/>
    <col min="13835" max="13835" width="12" style="1" customWidth="1"/>
    <col min="13836" max="13836" width="10.140625" style="1" customWidth="1"/>
    <col min="13837" max="13837" width="10.7109375" style="1" customWidth="1"/>
    <col min="13838" max="13838" width="20.28515625" style="1" customWidth="1"/>
    <col min="13839" max="13839" width="12.140625" style="1" customWidth="1"/>
    <col min="13840" max="13840" width="9.140625" style="1" customWidth="1"/>
    <col min="13841" max="13841" width="9.5703125" style="1" customWidth="1"/>
    <col min="13842" max="14085" width="9.140625" style="1"/>
    <col min="14086" max="14086" width="31.42578125" style="1" customWidth="1"/>
    <col min="14087" max="14088" width="7.85546875" style="1" customWidth="1"/>
    <col min="14089" max="14089" width="8.5703125" style="1" customWidth="1"/>
    <col min="14090" max="14090" width="9.5703125" style="1" customWidth="1"/>
    <col min="14091" max="14091" width="12" style="1" customWidth="1"/>
    <col min="14092" max="14092" width="10.140625" style="1" customWidth="1"/>
    <col min="14093" max="14093" width="10.7109375" style="1" customWidth="1"/>
    <col min="14094" max="14094" width="20.28515625" style="1" customWidth="1"/>
    <col min="14095" max="14095" width="12.140625" style="1" customWidth="1"/>
    <col min="14096" max="14096" width="9.140625" style="1" customWidth="1"/>
    <col min="14097" max="14097" width="9.5703125" style="1" customWidth="1"/>
    <col min="14098" max="14341" width="9.140625" style="1"/>
    <col min="14342" max="14342" width="31.42578125" style="1" customWidth="1"/>
    <col min="14343" max="14344" width="7.85546875" style="1" customWidth="1"/>
    <col min="14345" max="14345" width="8.5703125" style="1" customWidth="1"/>
    <col min="14346" max="14346" width="9.5703125" style="1" customWidth="1"/>
    <col min="14347" max="14347" width="12" style="1" customWidth="1"/>
    <col min="14348" max="14348" width="10.140625" style="1" customWidth="1"/>
    <col min="14349" max="14349" width="10.7109375" style="1" customWidth="1"/>
    <col min="14350" max="14350" width="20.28515625" style="1" customWidth="1"/>
    <col min="14351" max="14351" width="12.140625" style="1" customWidth="1"/>
    <col min="14352" max="14352" width="9.140625" style="1" customWidth="1"/>
    <col min="14353" max="14353" width="9.5703125" style="1" customWidth="1"/>
    <col min="14354" max="14597" width="9.140625" style="1"/>
    <col min="14598" max="14598" width="31.42578125" style="1" customWidth="1"/>
    <col min="14599" max="14600" width="7.85546875" style="1" customWidth="1"/>
    <col min="14601" max="14601" width="8.5703125" style="1" customWidth="1"/>
    <col min="14602" max="14602" width="9.5703125" style="1" customWidth="1"/>
    <col min="14603" max="14603" width="12" style="1" customWidth="1"/>
    <col min="14604" max="14604" width="10.140625" style="1" customWidth="1"/>
    <col min="14605" max="14605" width="10.7109375" style="1" customWidth="1"/>
    <col min="14606" max="14606" width="20.28515625" style="1" customWidth="1"/>
    <col min="14607" max="14607" width="12.140625" style="1" customWidth="1"/>
    <col min="14608" max="14608" width="9.140625" style="1" customWidth="1"/>
    <col min="14609" max="14609" width="9.5703125" style="1" customWidth="1"/>
    <col min="14610" max="14853" width="9.140625" style="1"/>
    <col min="14854" max="14854" width="31.42578125" style="1" customWidth="1"/>
    <col min="14855" max="14856" width="7.85546875" style="1" customWidth="1"/>
    <col min="14857" max="14857" width="8.5703125" style="1" customWidth="1"/>
    <col min="14858" max="14858" width="9.5703125" style="1" customWidth="1"/>
    <col min="14859" max="14859" width="12" style="1" customWidth="1"/>
    <col min="14860" max="14860" width="10.140625" style="1" customWidth="1"/>
    <col min="14861" max="14861" width="10.7109375" style="1" customWidth="1"/>
    <col min="14862" max="14862" width="20.28515625" style="1" customWidth="1"/>
    <col min="14863" max="14863" width="12.140625" style="1" customWidth="1"/>
    <col min="14864" max="14864" width="9.140625" style="1" customWidth="1"/>
    <col min="14865" max="14865" width="9.5703125" style="1" customWidth="1"/>
    <col min="14866" max="15109" width="9.140625" style="1"/>
    <col min="15110" max="15110" width="31.42578125" style="1" customWidth="1"/>
    <col min="15111" max="15112" width="7.85546875" style="1" customWidth="1"/>
    <col min="15113" max="15113" width="8.5703125" style="1" customWidth="1"/>
    <col min="15114" max="15114" width="9.5703125" style="1" customWidth="1"/>
    <col min="15115" max="15115" width="12" style="1" customWidth="1"/>
    <col min="15116" max="15116" width="10.140625" style="1" customWidth="1"/>
    <col min="15117" max="15117" width="10.7109375" style="1" customWidth="1"/>
    <col min="15118" max="15118" width="20.28515625" style="1" customWidth="1"/>
    <col min="15119" max="15119" width="12.140625" style="1" customWidth="1"/>
    <col min="15120" max="15120" width="9.140625" style="1" customWidth="1"/>
    <col min="15121" max="15121" width="9.5703125" style="1" customWidth="1"/>
    <col min="15122" max="15365" width="9.140625" style="1"/>
    <col min="15366" max="15366" width="31.42578125" style="1" customWidth="1"/>
    <col min="15367" max="15368" width="7.85546875" style="1" customWidth="1"/>
    <col min="15369" max="15369" width="8.5703125" style="1" customWidth="1"/>
    <col min="15370" max="15370" width="9.5703125" style="1" customWidth="1"/>
    <col min="15371" max="15371" width="12" style="1" customWidth="1"/>
    <col min="15372" max="15372" width="10.140625" style="1" customWidth="1"/>
    <col min="15373" max="15373" width="10.7109375" style="1" customWidth="1"/>
    <col min="15374" max="15374" width="20.28515625" style="1" customWidth="1"/>
    <col min="15375" max="15375" width="12.140625" style="1" customWidth="1"/>
    <col min="15376" max="15376" width="9.140625" style="1" customWidth="1"/>
    <col min="15377" max="15377" width="9.5703125" style="1" customWidth="1"/>
    <col min="15378" max="15621" width="9.140625" style="1"/>
    <col min="15622" max="15622" width="31.42578125" style="1" customWidth="1"/>
    <col min="15623" max="15624" width="7.85546875" style="1" customWidth="1"/>
    <col min="15625" max="15625" width="8.5703125" style="1" customWidth="1"/>
    <col min="15626" max="15626" width="9.5703125" style="1" customWidth="1"/>
    <col min="15627" max="15627" width="12" style="1" customWidth="1"/>
    <col min="15628" max="15628" width="10.140625" style="1" customWidth="1"/>
    <col min="15629" max="15629" width="10.7109375" style="1" customWidth="1"/>
    <col min="15630" max="15630" width="20.28515625" style="1" customWidth="1"/>
    <col min="15631" max="15631" width="12.140625" style="1" customWidth="1"/>
    <col min="15632" max="15632" width="9.140625" style="1" customWidth="1"/>
    <col min="15633" max="15633" width="9.5703125" style="1" customWidth="1"/>
    <col min="15634" max="15877" width="9.140625" style="1"/>
    <col min="15878" max="15878" width="31.42578125" style="1" customWidth="1"/>
    <col min="15879" max="15880" width="7.85546875" style="1" customWidth="1"/>
    <col min="15881" max="15881" width="8.5703125" style="1" customWidth="1"/>
    <col min="15882" max="15882" width="9.5703125" style="1" customWidth="1"/>
    <col min="15883" max="15883" width="12" style="1" customWidth="1"/>
    <col min="15884" max="15884" width="10.140625" style="1" customWidth="1"/>
    <col min="15885" max="15885" width="10.7109375" style="1" customWidth="1"/>
    <col min="15886" max="15886" width="20.28515625" style="1" customWidth="1"/>
    <col min="15887" max="15887" width="12.140625" style="1" customWidth="1"/>
    <col min="15888" max="15888" width="9.140625" style="1" customWidth="1"/>
    <col min="15889" max="15889" width="9.5703125" style="1" customWidth="1"/>
    <col min="15890" max="16133" width="9.140625" style="1"/>
    <col min="16134" max="16134" width="31.42578125" style="1" customWidth="1"/>
    <col min="16135" max="16136" width="7.85546875" style="1" customWidth="1"/>
    <col min="16137" max="16137" width="8.5703125" style="1" customWidth="1"/>
    <col min="16138" max="16138" width="9.5703125" style="1" customWidth="1"/>
    <col min="16139" max="16139" width="12" style="1" customWidth="1"/>
    <col min="16140" max="16140" width="10.140625" style="1" customWidth="1"/>
    <col min="16141" max="16141" width="10.7109375" style="1" customWidth="1"/>
    <col min="16142" max="16142" width="20.28515625" style="1" customWidth="1"/>
    <col min="16143" max="16143" width="12.140625" style="1" customWidth="1"/>
    <col min="16144" max="16144" width="9.140625" style="1" customWidth="1"/>
    <col min="16145" max="16145" width="9.5703125" style="1" customWidth="1"/>
    <col min="16146" max="16384" width="9.140625" style="1"/>
  </cols>
  <sheetData>
    <row r="1" spans="1:34" s="2" customFormat="1" ht="49.5" customHeight="1">
      <c r="A1" s="17"/>
      <c r="B1" s="19" t="s">
        <v>88</v>
      </c>
      <c r="C1" s="19"/>
      <c r="D1" s="19"/>
      <c r="E1" s="19"/>
      <c r="F1" s="19"/>
      <c r="H1" s="17"/>
      <c r="I1" s="17"/>
      <c r="J1" s="111" t="s">
        <v>89</v>
      </c>
      <c r="K1" s="111"/>
      <c r="L1" s="111"/>
      <c r="M1" s="137"/>
      <c r="N1" s="137"/>
      <c r="O1" s="137"/>
      <c r="P1" s="137"/>
      <c r="Q1" s="137"/>
      <c r="R1" s="137"/>
    </row>
    <row r="2" spans="1:34" s="2" customFormat="1" ht="69.75" customHeight="1">
      <c r="A2" s="113" t="s">
        <v>87</v>
      </c>
      <c r="B2" s="113"/>
      <c r="C2" s="113"/>
      <c r="D2" s="113"/>
      <c r="E2" s="113"/>
      <c r="F2" s="113"/>
      <c r="G2" s="20"/>
      <c r="H2" s="65"/>
      <c r="I2" s="138" t="s">
        <v>153</v>
      </c>
      <c r="J2" s="138"/>
      <c r="K2" s="138"/>
      <c r="L2" s="138"/>
      <c r="M2" s="138"/>
      <c r="N2" s="138"/>
      <c r="O2" s="138"/>
      <c r="P2" s="138"/>
      <c r="Q2" s="138"/>
      <c r="R2" s="138"/>
    </row>
    <row r="3" spans="1:34" s="2" customFormat="1" ht="18.75">
      <c r="A3" s="20"/>
      <c r="B3" s="20"/>
      <c r="C3" s="66"/>
      <c r="D3" s="66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34" s="2" customFormat="1" ht="18.75">
      <c r="A4" s="112" t="s">
        <v>103</v>
      </c>
      <c r="B4" s="112"/>
      <c r="C4" s="112"/>
      <c r="D4" s="112"/>
      <c r="E4" s="112"/>
      <c r="F4" s="112"/>
      <c r="G4" s="20"/>
      <c r="H4" s="57"/>
      <c r="I4" s="139" t="s">
        <v>90</v>
      </c>
      <c r="J4" s="139"/>
      <c r="K4" s="139"/>
      <c r="L4" s="139"/>
      <c r="M4" s="139"/>
      <c r="N4" s="139"/>
      <c r="O4" s="139"/>
      <c r="P4" s="139"/>
      <c r="Q4" s="139"/>
      <c r="R4" s="139"/>
    </row>
    <row r="5" spans="1:34" s="2" customFormat="1" ht="18.75">
      <c r="A5" s="20"/>
      <c r="B5" s="20"/>
      <c r="C5" s="66"/>
      <c r="D5" s="6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34" s="2" customFormat="1" ht="18.75">
      <c r="A6" s="112" t="s">
        <v>102</v>
      </c>
      <c r="B6" s="112"/>
      <c r="C6" s="112"/>
      <c r="D6" s="112"/>
      <c r="E6" s="112"/>
      <c r="F6" s="112"/>
      <c r="G6" s="20"/>
      <c r="H6" s="57"/>
      <c r="I6" s="139" t="s">
        <v>101</v>
      </c>
      <c r="J6" s="139"/>
      <c r="K6" s="139"/>
      <c r="L6" s="139"/>
      <c r="M6" s="139"/>
      <c r="N6" s="139"/>
      <c r="O6" s="139"/>
      <c r="P6" s="139"/>
      <c r="Q6" s="139"/>
      <c r="R6" s="139"/>
    </row>
    <row r="7" spans="1:34" s="2" customFormat="1" ht="18.75">
      <c r="A7" s="20"/>
      <c r="B7" s="20"/>
      <c r="C7" s="66"/>
      <c r="D7" s="6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34" s="62" customFormat="1" ht="19.5" customHeight="1">
      <c r="A8" s="64"/>
      <c r="B8" s="63"/>
      <c r="C8" s="63"/>
      <c r="D8" s="136" t="s">
        <v>0</v>
      </c>
      <c r="E8" s="136"/>
      <c r="F8" s="136"/>
      <c r="G8" s="136"/>
      <c r="H8" s="136"/>
      <c r="I8" s="136"/>
      <c r="J8" s="136"/>
      <c r="K8" s="136"/>
      <c r="L8" s="64"/>
      <c r="M8" s="64"/>
      <c r="N8" s="63"/>
      <c r="O8" s="67"/>
      <c r="P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24.75" customHeight="1">
      <c r="A9" s="68"/>
      <c r="B9" s="68"/>
      <c r="C9" s="117" t="s">
        <v>86</v>
      </c>
      <c r="D9" s="117"/>
      <c r="E9" s="117"/>
      <c r="F9" s="117"/>
      <c r="G9" s="117"/>
      <c r="H9" s="117"/>
      <c r="I9" s="117"/>
      <c r="J9" s="117"/>
      <c r="K9" s="117"/>
      <c r="L9" s="117"/>
      <c r="M9" s="2"/>
      <c r="N9" s="69"/>
      <c r="O9" s="59"/>
      <c r="P9" s="89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29.25" customHeight="1">
      <c r="A10" s="2"/>
      <c r="B10" s="70"/>
      <c r="C10" s="70"/>
      <c r="D10" s="71" t="s">
        <v>116</v>
      </c>
      <c r="E10" s="71"/>
      <c r="F10" s="71"/>
      <c r="G10" s="71"/>
      <c r="H10" s="71"/>
      <c r="I10" s="71"/>
      <c r="J10" s="71"/>
      <c r="K10" s="71"/>
      <c r="L10" s="2"/>
      <c r="M10" s="2"/>
      <c r="N10" s="2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>
      <c r="A11" s="4"/>
      <c r="B11" s="4"/>
      <c r="C11" s="4"/>
      <c r="D11" s="4"/>
      <c r="E11" s="4"/>
      <c r="F11" s="4"/>
      <c r="G11" s="118" t="s">
        <v>117</v>
      </c>
      <c r="H11" s="118"/>
      <c r="I11" s="4"/>
      <c r="J11" s="4"/>
      <c r="K11" s="4"/>
      <c r="L11" s="4"/>
      <c r="M11" s="4"/>
      <c r="N11" s="4"/>
      <c r="O11" s="4"/>
      <c r="P11" s="2"/>
    </row>
    <row r="12" spans="1:34" s="37" customFormat="1" ht="12.75" customHeight="1">
      <c r="A12" s="140" t="s">
        <v>1</v>
      </c>
      <c r="B12" s="108" t="s">
        <v>2</v>
      </c>
      <c r="C12" s="108" t="s">
        <v>3</v>
      </c>
      <c r="D12" s="108" t="s">
        <v>4</v>
      </c>
      <c r="E12" s="108" t="s">
        <v>5</v>
      </c>
      <c r="F12" s="140" t="s">
        <v>6</v>
      </c>
      <c r="G12" s="108" t="s">
        <v>7</v>
      </c>
      <c r="H12" s="150" t="s">
        <v>8</v>
      </c>
      <c r="I12" s="151"/>
      <c r="J12" s="151"/>
      <c r="K12" s="151"/>
      <c r="L12" s="152"/>
      <c r="M12" s="145" t="s">
        <v>9</v>
      </c>
      <c r="N12" s="146"/>
      <c r="O12" s="108" t="s">
        <v>10</v>
      </c>
      <c r="P12" s="84"/>
      <c r="Q12" s="108" t="s">
        <v>4</v>
      </c>
      <c r="R12" s="108" t="s">
        <v>105</v>
      </c>
      <c r="S12" s="108" t="s">
        <v>6</v>
      </c>
      <c r="T12" s="108" t="s">
        <v>7</v>
      </c>
      <c r="U12" s="150" t="s">
        <v>8</v>
      </c>
      <c r="V12" s="151"/>
      <c r="W12" s="151"/>
      <c r="X12" s="151"/>
      <c r="Y12" s="151"/>
      <c r="Z12" s="151"/>
      <c r="AA12" s="151"/>
      <c r="AB12" s="151"/>
      <c r="AC12" s="152"/>
      <c r="AD12" s="145" t="s">
        <v>9</v>
      </c>
      <c r="AE12" s="146"/>
      <c r="AF12" s="108" t="s">
        <v>145</v>
      </c>
      <c r="AG12" s="108" t="s">
        <v>11</v>
      </c>
      <c r="AH12" s="108" t="s">
        <v>118</v>
      </c>
    </row>
    <row r="13" spans="1:34" s="37" customFormat="1">
      <c r="A13" s="141"/>
      <c r="B13" s="109"/>
      <c r="C13" s="109"/>
      <c r="D13" s="109"/>
      <c r="E13" s="109"/>
      <c r="F13" s="141"/>
      <c r="G13" s="109"/>
      <c r="H13" s="143" t="s">
        <v>12</v>
      </c>
      <c r="I13" s="143" t="s">
        <v>13</v>
      </c>
      <c r="J13" s="143" t="s">
        <v>14</v>
      </c>
      <c r="K13" s="143" t="s">
        <v>31</v>
      </c>
      <c r="L13" s="143" t="s">
        <v>30</v>
      </c>
      <c r="M13" s="143" t="s">
        <v>15</v>
      </c>
      <c r="N13" s="143" t="s">
        <v>16</v>
      </c>
      <c r="O13" s="109"/>
      <c r="P13" s="85"/>
      <c r="Q13" s="109"/>
      <c r="R13" s="109"/>
      <c r="S13" s="109"/>
      <c r="T13" s="109"/>
      <c r="U13" s="143" t="s">
        <v>17</v>
      </c>
      <c r="V13" s="143" t="s">
        <v>13</v>
      </c>
      <c r="W13" s="143" t="s">
        <v>14</v>
      </c>
      <c r="X13" s="143" t="s">
        <v>31</v>
      </c>
      <c r="Y13" s="143" t="s">
        <v>30</v>
      </c>
      <c r="Z13" s="147" t="s">
        <v>18</v>
      </c>
      <c r="AA13" s="148"/>
      <c r="AB13" s="148"/>
      <c r="AC13" s="149"/>
      <c r="AD13" s="143" t="s">
        <v>15</v>
      </c>
      <c r="AE13" s="143" t="s">
        <v>16</v>
      </c>
      <c r="AF13" s="109"/>
      <c r="AG13" s="109"/>
      <c r="AH13" s="109"/>
    </row>
    <row r="14" spans="1:34" s="37" customFormat="1" ht="146.25" customHeight="1">
      <c r="A14" s="142"/>
      <c r="B14" s="110"/>
      <c r="C14" s="110"/>
      <c r="D14" s="110"/>
      <c r="E14" s="110"/>
      <c r="F14" s="142"/>
      <c r="G14" s="110"/>
      <c r="H14" s="144"/>
      <c r="I14" s="144"/>
      <c r="J14" s="144"/>
      <c r="K14" s="144"/>
      <c r="L14" s="144"/>
      <c r="M14" s="144"/>
      <c r="N14" s="144"/>
      <c r="O14" s="110"/>
      <c r="P14" s="86"/>
      <c r="Q14" s="110"/>
      <c r="R14" s="110"/>
      <c r="S14" s="110"/>
      <c r="T14" s="110"/>
      <c r="U14" s="144"/>
      <c r="V14" s="144"/>
      <c r="W14" s="144"/>
      <c r="X14" s="144"/>
      <c r="Y14" s="144"/>
      <c r="Z14" s="38" t="s">
        <v>19</v>
      </c>
      <c r="AA14" s="38" t="s">
        <v>20</v>
      </c>
      <c r="AB14" s="38" t="s">
        <v>21</v>
      </c>
      <c r="AC14" s="38" t="s">
        <v>22</v>
      </c>
      <c r="AD14" s="144"/>
      <c r="AE14" s="144"/>
      <c r="AF14" s="110"/>
      <c r="AG14" s="110"/>
      <c r="AH14" s="110"/>
    </row>
    <row r="15" spans="1:34" s="37" customFormat="1" ht="16.5" customHeight="1">
      <c r="A15" s="39">
        <v>1</v>
      </c>
      <c r="B15" s="61">
        <v>2</v>
      </c>
      <c r="C15" s="61">
        <v>3</v>
      </c>
      <c r="D15" s="39">
        <v>4</v>
      </c>
      <c r="E15" s="61">
        <v>5</v>
      </c>
      <c r="F15" s="61">
        <v>6</v>
      </c>
      <c r="G15" s="39">
        <v>7</v>
      </c>
      <c r="H15" s="61">
        <v>8</v>
      </c>
      <c r="I15" s="61">
        <v>9</v>
      </c>
      <c r="J15" s="39">
        <v>10</v>
      </c>
      <c r="K15" s="61">
        <v>11</v>
      </c>
      <c r="L15" s="61">
        <v>12</v>
      </c>
      <c r="M15" s="39">
        <v>13</v>
      </c>
      <c r="N15" s="61">
        <v>14</v>
      </c>
      <c r="O15" s="61">
        <v>15</v>
      </c>
      <c r="P15" s="87"/>
      <c r="Q15" s="39">
        <v>16</v>
      </c>
      <c r="R15" s="61">
        <v>17</v>
      </c>
      <c r="S15" s="61">
        <v>18</v>
      </c>
      <c r="T15" s="39">
        <v>19</v>
      </c>
      <c r="U15" s="61">
        <v>20</v>
      </c>
      <c r="V15" s="61">
        <v>21</v>
      </c>
      <c r="W15" s="39">
        <v>22</v>
      </c>
      <c r="X15" s="61">
        <v>23</v>
      </c>
      <c r="Y15" s="61">
        <v>24</v>
      </c>
      <c r="Z15" s="39">
        <v>25</v>
      </c>
      <c r="AA15" s="61">
        <v>26</v>
      </c>
      <c r="AB15" s="61">
        <v>27</v>
      </c>
      <c r="AC15" s="39">
        <v>28</v>
      </c>
      <c r="AD15" s="61">
        <v>29</v>
      </c>
      <c r="AE15" s="61">
        <v>30</v>
      </c>
      <c r="AF15" s="39">
        <v>31</v>
      </c>
      <c r="AG15" s="61">
        <v>32</v>
      </c>
      <c r="AH15" s="61">
        <v>33</v>
      </c>
    </row>
    <row r="16" spans="1:34" s="37" customFormat="1" ht="31.5" customHeight="1">
      <c r="A16" s="40" t="s">
        <v>91</v>
      </c>
      <c r="B16" s="41">
        <v>1</v>
      </c>
      <c r="C16" s="42" t="s">
        <v>104</v>
      </c>
      <c r="D16" s="42" t="s">
        <v>34</v>
      </c>
      <c r="E16" s="42">
        <v>107598</v>
      </c>
      <c r="F16" s="42">
        <f>E16*B16</f>
        <v>107598</v>
      </c>
      <c r="G16" s="43">
        <f>F16*0.25</f>
        <v>26899.5</v>
      </c>
      <c r="H16" s="43"/>
      <c r="I16" s="43"/>
      <c r="J16" s="43"/>
      <c r="K16" s="43"/>
      <c r="L16" s="43"/>
      <c r="M16" s="43"/>
      <c r="N16" s="43">
        <f>(F16+G16)*10%</f>
        <v>13449.75</v>
      </c>
      <c r="O16" s="43">
        <f>SUM(F16+G16+H16+I16+J16+K16+L16+M16+N16)</f>
        <v>147947.25</v>
      </c>
      <c r="P16" s="40" t="s">
        <v>91</v>
      </c>
      <c r="Q16" s="42" t="s">
        <v>34</v>
      </c>
      <c r="R16" s="43">
        <f>E16*1.5</f>
        <v>161397</v>
      </c>
      <c r="S16" s="43">
        <f>R16*B16</f>
        <v>161397</v>
      </c>
      <c r="T16" s="43">
        <f>S16*0.25</f>
        <v>40349.25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>
        <f>(S16+T16)*10%</f>
        <v>20174.625</v>
      </c>
      <c r="AF16" s="43">
        <f>SUM(S16+T16+U16+V16+W16+X16+Y16+Z16+AA16+AB16+AC16+AD16+AE16)</f>
        <v>221920.875</v>
      </c>
      <c r="AG16" s="44">
        <f>O16</f>
        <v>147947.25</v>
      </c>
      <c r="AH16" s="44">
        <f>AF16-AG16</f>
        <v>73973.625</v>
      </c>
    </row>
    <row r="17" spans="1:34" s="37" customFormat="1" ht="14.25" customHeight="1">
      <c r="A17" s="45" t="s">
        <v>39</v>
      </c>
      <c r="B17" s="41">
        <v>1</v>
      </c>
      <c r="C17" s="42" t="s">
        <v>106</v>
      </c>
      <c r="D17" s="42" t="s">
        <v>40</v>
      </c>
      <c r="E17" s="42">
        <v>96980</v>
      </c>
      <c r="F17" s="42">
        <f>E17*B17</f>
        <v>96980</v>
      </c>
      <c r="G17" s="43">
        <f>F17*0.25</f>
        <v>24245</v>
      </c>
      <c r="H17" s="43"/>
      <c r="I17" s="43"/>
      <c r="J17" s="43"/>
      <c r="K17" s="43"/>
      <c r="L17" s="43"/>
      <c r="M17" s="43"/>
      <c r="N17" s="43">
        <f>(F17+G17)*10%</f>
        <v>12122.5</v>
      </c>
      <c r="O17" s="43">
        <f>SUM(F17+G17+H17+I17+J17+K17+L17+M17+N17)</f>
        <v>133347.5</v>
      </c>
      <c r="P17" s="45" t="s">
        <v>39</v>
      </c>
      <c r="Q17" s="42" t="s">
        <v>40</v>
      </c>
      <c r="R17" s="43">
        <f>E17*1.5</f>
        <v>145470</v>
      </c>
      <c r="S17" s="43">
        <f>R17*B17</f>
        <v>145470</v>
      </c>
      <c r="T17" s="43">
        <f>S17*0.25</f>
        <v>36367.5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>
        <f>(S17+T17)*10%</f>
        <v>18183.75</v>
      </c>
      <c r="AF17" s="43">
        <f t="shared" ref="AF17:AF23" si="0">SUM(S17+T17+U17+V17+W17+X17+Y17+Z17+AA17+AB17+AC17+AD17+AE17)</f>
        <v>200021.25</v>
      </c>
      <c r="AG17" s="44">
        <f t="shared" ref="AG17:AG23" si="1">O17</f>
        <v>133347.5</v>
      </c>
      <c r="AH17" s="44">
        <f t="shared" ref="AH17:AH23" si="2">AF17-AG17</f>
        <v>66673.75</v>
      </c>
    </row>
    <row r="18" spans="1:34" s="37" customFormat="1" ht="26.25" customHeight="1">
      <c r="A18" s="60" t="s">
        <v>24</v>
      </c>
      <c r="B18" s="46">
        <f>SUM(B16:B17)</f>
        <v>2</v>
      </c>
      <c r="C18" s="47"/>
      <c r="D18" s="47"/>
      <c r="E18" s="48"/>
      <c r="F18" s="48">
        <f>SUM(F16:F17)</f>
        <v>204578</v>
      </c>
      <c r="G18" s="48">
        <f>SUM(G16:G17)</f>
        <v>51144.5</v>
      </c>
      <c r="H18" s="48">
        <f t="shared" ref="H18:AD18" si="3">H16</f>
        <v>0</v>
      </c>
      <c r="I18" s="48">
        <f t="shared" si="3"/>
        <v>0</v>
      </c>
      <c r="J18" s="48">
        <f t="shared" si="3"/>
        <v>0</v>
      </c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>SUM(N16:N17)</f>
        <v>25572.25</v>
      </c>
      <c r="O18" s="48">
        <f>SUM(O16:O17)</f>
        <v>281294.75</v>
      </c>
      <c r="P18" s="86" t="s">
        <v>24</v>
      </c>
      <c r="Q18" s="47"/>
      <c r="R18" s="48">
        <f>SUM(R16:R17)</f>
        <v>306867</v>
      </c>
      <c r="S18" s="48">
        <f>SUM(S16:S17)</f>
        <v>306867</v>
      </c>
      <c r="T18" s="48">
        <f>SUM(T16:T17)</f>
        <v>76716.75</v>
      </c>
      <c r="U18" s="48">
        <f t="shared" si="3"/>
        <v>0</v>
      </c>
      <c r="V18" s="48">
        <f t="shared" si="3"/>
        <v>0</v>
      </c>
      <c r="W18" s="48">
        <f t="shared" si="3"/>
        <v>0</v>
      </c>
      <c r="X18" s="48">
        <f t="shared" si="3"/>
        <v>0</v>
      </c>
      <c r="Y18" s="48">
        <f t="shared" si="3"/>
        <v>0</v>
      </c>
      <c r="Z18" s="48">
        <f t="shared" si="3"/>
        <v>0</v>
      </c>
      <c r="AA18" s="48">
        <f t="shared" si="3"/>
        <v>0</v>
      </c>
      <c r="AB18" s="48">
        <f t="shared" si="3"/>
        <v>0</v>
      </c>
      <c r="AC18" s="48">
        <f t="shared" si="3"/>
        <v>0</v>
      </c>
      <c r="AD18" s="48">
        <f t="shared" si="3"/>
        <v>0</v>
      </c>
      <c r="AE18" s="48">
        <f>SUM(AE16:AE17)</f>
        <v>38358.375</v>
      </c>
      <c r="AF18" s="49">
        <f t="shared" si="0"/>
        <v>421942.125</v>
      </c>
      <c r="AG18" s="48">
        <f>O18</f>
        <v>281294.75</v>
      </c>
      <c r="AH18" s="48">
        <f t="shared" si="2"/>
        <v>140647.375</v>
      </c>
    </row>
    <row r="19" spans="1:34" s="37" customFormat="1" ht="17.25" customHeight="1">
      <c r="A19" s="45" t="s">
        <v>46</v>
      </c>
      <c r="B19" s="41">
        <v>1</v>
      </c>
      <c r="C19" s="42" t="s">
        <v>119</v>
      </c>
      <c r="D19" s="42" t="s">
        <v>49</v>
      </c>
      <c r="E19" s="42">
        <v>89901</v>
      </c>
      <c r="F19" s="42">
        <f t="shared" ref="F19:F23" si="4">E19*B19</f>
        <v>89901</v>
      </c>
      <c r="G19" s="43">
        <f t="shared" ref="G19:G23" si="5">F19*0.25</f>
        <v>22475.25</v>
      </c>
      <c r="H19" s="43"/>
      <c r="I19" s="43"/>
      <c r="J19" s="43"/>
      <c r="K19" s="43"/>
      <c r="L19" s="43">
        <v>17697</v>
      </c>
      <c r="M19" s="43"/>
      <c r="N19" s="43">
        <f t="shared" ref="N19:N23" si="6">(F19+G19)*10%</f>
        <v>11237.625</v>
      </c>
      <c r="O19" s="43">
        <f t="shared" ref="O19:O25" si="7">SUM(F19+G19+H19+I19+J19+K19+L19+M19+N19)</f>
        <v>141310.875</v>
      </c>
      <c r="P19" s="45" t="s">
        <v>46</v>
      </c>
      <c r="Q19" s="42" t="s">
        <v>49</v>
      </c>
      <c r="R19" s="43">
        <f>E19*1.5</f>
        <v>134851.5</v>
      </c>
      <c r="S19" s="43">
        <f t="shared" ref="S19:S23" si="8">R19*B19</f>
        <v>134851.5</v>
      </c>
      <c r="T19" s="43">
        <f t="shared" ref="T19:T23" si="9">S19*0.25</f>
        <v>33712.875</v>
      </c>
      <c r="U19" s="43"/>
      <c r="V19" s="43"/>
      <c r="W19" s="43"/>
      <c r="X19" s="43"/>
      <c r="Y19" s="43">
        <v>17697</v>
      </c>
      <c r="Z19" s="43"/>
      <c r="AA19" s="43"/>
      <c r="AB19" s="43"/>
      <c r="AC19" s="43"/>
      <c r="AD19" s="43"/>
      <c r="AE19" s="43">
        <f t="shared" ref="AE19:AE23" si="10">(S19+T19)*10%</f>
        <v>16856.4375</v>
      </c>
      <c r="AF19" s="43">
        <f t="shared" si="0"/>
        <v>203117.8125</v>
      </c>
      <c r="AG19" s="51">
        <f t="shared" si="1"/>
        <v>141310.875</v>
      </c>
      <c r="AH19" s="51">
        <f t="shared" si="2"/>
        <v>61806.9375</v>
      </c>
    </row>
    <row r="20" spans="1:34" s="37" customFormat="1" ht="18" customHeight="1">
      <c r="A20" s="45" t="s">
        <v>152</v>
      </c>
      <c r="B20" s="41">
        <v>1</v>
      </c>
      <c r="C20" s="41" t="s">
        <v>107</v>
      </c>
      <c r="D20" s="41" t="s">
        <v>49</v>
      </c>
      <c r="E20" s="42">
        <v>85123</v>
      </c>
      <c r="F20" s="42">
        <f t="shared" si="4"/>
        <v>85123</v>
      </c>
      <c r="G20" s="43">
        <f t="shared" si="5"/>
        <v>21280.75</v>
      </c>
      <c r="H20" s="43"/>
      <c r="I20" s="43"/>
      <c r="J20" s="43">
        <v>4424</v>
      </c>
      <c r="K20" s="43"/>
      <c r="L20" s="43">
        <v>17697</v>
      </c>
      <c r="M20" s="43"/>
      <c r="N20" s="43">
        <f t="shared" si="6"/>
        <v>10640.375</v>
      </c>
      <c r="O20" s="43">
        <f t="shared" si="7"/>
        <v>139165.125</v>
      </c>
      <c r="P20" s="45" t="s">
        <v>152</v>
      </c>
      <c r="Q20" s="41" t="s">
        <v>49</v>
      </c>
      <c r="R20" s="43">
        <f t="shared" ref="R20:R23" si="11">E20*1.5</f>
        <v>127684.5</v>
      </c>
      <c r="S20" s="43">
        <f t="shared" si="8"/>
        <v>127684.5</v>
      </c>
      <c r="T20" s="43">
        <f t="shared" si="9"/>
        <v>31921.125</v>
      </c>
      <c r="U20" s="43"/>
      <c r="V20" s="43"/>
      <c r="W20" s="43">
        <v>4424</v>
      </c>
      <c r="X20" s="43"/>
      <c r="Y20" s="43">
        <v>17697</v>
      </c>
      <c r="Z20" s="43"/>
      <c r="AA20" s="43"/>
      <c r="AB20" s="43"/>
      <c r="AC20" s="43"/>
      <c r="AD20" s="43"/>
      <c r="AE20" s="43">
        <f t="shared" si="10"/>
        <v>15960.5625</v>
      </c>
      <c r="AF20" s="43">
        <f t="shared" si="0"/>
        <v>197687.1875</v>
      </c>
      <c r="AG20" s="51">
        <f t="shared" si="1"/>
        <v>139165.125</v>
      </c>
      <c r="AH20" s="51">
        <f t="shared" si="2"/>
        <v>58522.0625</v>
      </c>
    </row>
    <row r="21" spans="1:34" s="37" customFormat="1" ht="15.75" customHeight="1">
      <c r="A21" s="45" t="s">
        <v>46</v>
      </c>
      <c r="B21" s="41">
        <v>1</v>
      </c>
      <c r="C21" s="41" t="s">
        <v>111</v>
      </c>
      <c r="D21" s="42" t="s">
        <v>48</v>
      </c>
      <c r="E21" s="42">
        <v>77513</v>
      </c>
      <c r="F21" s="42">
        <f t="shared" si="4"/>
        <v>77513</v>
      </c>
      <c r="G21" s="43">
        <f t="shared" si="5"/>
        <v>19378.25</v>
      </c>
      <c r="H21" s="43"/>
      <c r="I21" s="43"/>
      <c r="J21" s="43"/>
      <c r="K21" s="43"/>
      <c r="L21" s="43">
        <v>17697</v>
      </c>
      <c r="M21" s="43"/>
      <c r="N21" s="43">
        <f t="shared" si="6"/>
        <v>9689.125</v>
      </c>
      <c r="O21" s="43">
        <f t="shared" si="7"/>
        <v>124277.375</v>
      </c>
      <c r="P21" s="45" t="s">
        <v>46</v>
      </c>
      <c r="Q21" s="42" t="s">
        <v>48</v>
      </c>
      <c r="R21" s="43">
        <f t="shared" si="11"/>
        <v>116269.5</v>
      </c>
      <c r="S21" s="43">
        <f t="shared" si="8"/>
        <v>116269.5</v>
      </c>
      <c r="T21" s="43">
        <f t="shared" si="9"/>
        <v>29067.375</v>
      </c>
      <c r="U21" s="43"/>
      <c r="V21" s="43"/>
      <c r="W21" s="43"/>
      <c r="X21" s="43"/>
      <c r="Y21" s="43">
        <v>17697</v>
      </c>
      <c r="Z21" s="43"/>
      <c r="AA21" s="43"/>
      <c r="AB21" s="43"/>
      <c r="AC21" s="43"/>
      <c r="AD21" s="43"/>
      <c r="AE21" s="43">
        <f t="shared" si="10"/>
        <v>14533.6875</v>
      </c>
      <c r="AF21" s="43">
        <f t="shared" si="0"/>
        <v>177567.5625</v>
      </c>
      <c r="AG21" s="51">
        <f t="shared" si="1"/>
        <v>124277.375</v>
      </c>
      <c r="AH21" s="51">
        <f t="shared" si="2"/>
        <v>53290.1875</v>
      </c>
    </row>
    <row r="22" spans="1:34" s="37" customFormat="1" ht="17.25" customHeight="1">
      <c r="A22" s="45" t="s">
        <v>46</v>
      </c>
      <c r="B22" s="41">
        <v>1</v>
      </c>
      <c r="C22" s="41" t="s">
        <v>112</v>
      </c>
      <c r="D22" s="42" t="s">
        <v>47</v>
      </c>
      <c r="E22" s="42">
        <v>86007</v>
      </c>
      <c r="F22" s="42">
        <f t="shared" si="4"/>
        <v>86007</v>
      </c>
      <c r="G22" s="43">
        <f t="shared" si="5"/>
        <v>21501.75</v>
      </c>
      <c r="H22" s="43"/>
      <c r="I22" s="43"/>
      <c r="J22" s="43"/>
      <c r="K22" s="43"/>
      <c r="L22" s="43">
        <v>17697</v>
      </c>
      <c r="M22" s="43"/>
      <c r="N22" s="43">
        <f t="shared" si="6"/>
        <v>10750.875</v>
      </c>
      <c r="O22" s="43">
        <f t="shared" si="7"/>
        <v>135956.625</v>
      </c>
      <c r="P22" s="45" t="s">
        <v>46</v>
      </c>
      <c r="Q22" s="42" t="s">
        <v>47</v>
      </c>
      <c r="R22" s="43">
        <f>E22*1.5</f>
        <v>129010.5</v>
      </c>
      <c r="S22" s="43">
        <f t="shared" si="8"/>
        <v>129010.5</v>
      </c>
      <c r="T22" s="43">
        <f t="shared" si="9"/>
        <v>32252.625</v>
      </c>
      <c r="U22" s="43"/>
      <c r="V22" s="43"/>
      <c r="W22" s="43"/>
      <c r="X22" s="43"/>
      <c r="Y22" s="43">
        <v>17697</v>
      </c>
      <c r="Z22" s="43"/>
      <c r="AA22" s="43"/>
      <c r="AB22" s="43"/>
      <c r="AC22" s="43"/>
      <c r="AD22" s="43"/>
      <c r="AE22" s="43">
        <f t="shared" si="10"/>
        <v>16126.3125</v>
      </c>
      <c r="AF22" s="43">
        <f t="shared" si="0"/>
        <v>195086.4375</v>
      </c>
      <c r="AG22" s="51">
        <f t="shared" si="1"/>
        <v>135956.625</v>
      </c>
      <c r="AH22" s="51">
        <f t="shared" si="2"/>
        <v>59129.8125</v>
      </c>
    </row>
    <row r="23" spans="1:34" s="37" customFormat="1">
      <c r="A23" s="45" t="s">
        <v>46</v>
      </c>
      <c r="B23" s="41">
        <v>1</v>
      </c>
      <c r="C23" s="41" t="s">
        <v>113</v>
      </c>
      <c r="D23" s="42" t="s">
        <v>57</v>
      </c>
      <c r="E23" s="42">
        <v>61763</v>
      </c>
      <c r="F23" s="42">
        <f t="shared" si="4"/>
        <v>61763</v>
      </c>
      <c r="G23" s="43">
        <f t="shared" si="5"/>
        <v>15440.75</v>
      </c>
      <c r="H23" s="43"/>
      <c r="I23" s="43"/>
      <c r="J23" s="43"/>
      <c r="K23" s="43"/>
      <c r="L23" s="43">
        <v>17697</v>
      </c>
      <c r="M23" s="43"/>
      <c r="N23" s="43">
        <f t="shared" si="6"/>
        <v>7720.375</v>
      </c>
      <c r="O23" s="43">
        <f t="shared" si="7"/>
        <v>102621.125</v>
      </c>
      <c r="P23" s="45" t="s">
        <v>46</v>
      </c>
      <c r="Q23" s="42" t="s">
        <v>57</v>
      </c>
      <c r="R23" s="43">
        <f t="shared" si="11"/>
        <v>92644.5</v>
      </c>
      <c r="S23" s="43">
        <f t="shared" si="8"/>
        <v>92644.5</v>
      </c>
      <c r="T23" s="43">
        <f t="shared" si="9"/>
        <v>23161.125</v>
      </c>
      <c r="U23" s="43"/>
      <c r="V23" s="43"/>
      <c r="W23" s="43"/>
      <c r="X23" s="43"/>
      <c r="Y23" s="43">
        <v>17697</v>
      </c>
      <c r="Z23" s="43"/>
      <c r="AA23" s="43"/>
      <c r="AB23" s="43"/>
      <c r="AC23" s="43"/>
      <c r="AD23" s="43"/>
      <c r="AE23" s="43">
        <f t="shared" si="10"/>
        <v>11580.5625</v>
      </c>
      <c r="AF23" s="43">
        <f t="shared" si="0"/>
        <v>145083.1875</v>
      </c>
      <c r="AG23" s="51">
        <f t="shared" si="1"/>
        <v>102621.125</v>
      </c>
      <c r="AH23" s="51">
        <f t="shared" si="2"/>
        <v>42462.0625</v>
      </c>
    </row>
    <row r="24" spans="1:34" s="37" customFormat="1">
      <c r="A24" s="52" t="s">
        <v>25</v>
      </c>
      <c r="B24" s="47">
        <f>SUM(B19:B23)</f>
        <v>5</v>
      </c>
      <c r="C24" s="47"/>
      <c r="D24" s="47"/>
      <c r="E24" s="48"/>
      <c r="F24" s="48">
        <f t="shared" ref="F24:O24" si="12">SUM(F19:F23)</f>
        <v>400307</v>
      </c>
      <c r="G24" s="48">
        <f t="shared" si="12"/>
        <v>100076.75</v>
      </c>
      <c r="H24" s="48">
        <f t="shared" si="12"/>
        <v>0</v>
      </c>
      <c r="I24" s="48">
        <f t="shared" si="12"/>
        <v>0</v>
      </c>
      <c r="J24" s="48">
        <f t="shared" si="12"/>
        <v>4424</v>
      </c>
      <c r="K24" s="48">
        <f t="shared" si="12"/>
        <v>0</v>
      </c>
      <c r="L24" s="48">
        <f t="shared" si="12"/>
        <v>88485</v>
      </c>
      <c r="M24" s="48">
        <f t="shared" si="12"/>
        <v>0</v>
      </c>
      <c r="N24" s="48">
        <f t="shared" si="12"/>
        <v>50038.375</v>
      </c>
      <c r="O24" s="48">
        <f t="shared" si="12"/>
        <v>643331.125</v>
      </c>
      <c r="P24" s="52" t="s">
        <v>25</v>
      </c>
      <c r="Q24" s="47"/>
      <c r="R24" s="48">
        <f t="shared" ref="R24:AG24" si="13">SUM(R19:R23)</f>
        <v>600460.5</v>
      </c>
      <c r="S24" s="48">
        <f t="shared" si="13"/>
        <v>600460.5</v>
      </c>
      <c r="T24" s="48">
        <f t="shared" si="13"/>
        <v>150115.125</v>
      </c>
      <c r="U24" s="48">
        <f t="shared" si="13"/>
        <v>0</v>
      </c>
      <c r="V24" s="48">
        <f t="shared" si="13"/>
        <v>0</v>
      </c>
      <c r="W24" s="48">
        <f t="shared" si="13"/>
        <v>4424</v>
      </c>
      <c r="X24" s="48">
        <f t="shared" si="13"/>
        <v>0</v>
      </c>
      <c r="Y24" s="48">
        <f t="shared" si="13"/>
        <v>88485</v>
      </c>
      <c r="Z24" s="48">
        <f t="shared" si="13"/>
        <v>0</v>
      </c>
      <c r="AA24" s="48">
        <f t="shared" si="13"/>
        <v>0</v>
      </c>
      <c r="AB24" s="48">
        <f t="shared" si="13"/>
        <v>0</v>
      </c>
      <c r="AC24" s="48">
        <f t="shared" si="13"/>
        <v>0</v>
      </c>
      <c r="AD24" s="48">
        <f t="shared" si="13"/>
        <v>0</v>
      </c>
      <c r="AE24" s="48">
        <f t="shared" si="13"/>
        <v>75057.5625</v>
      </c>
      <c r="AF24" s="48">
        <f t="shared" si="13"/>
        <v>918542.1875</v>
      </c>
      <c r="AG24" s="48">
        <f t="shared" si="13"/>
        <v>643331.125</v>
      </c>
      <c r="AH24" s="48">
        <f>SUM(AH19:AH23)-0.5</f>
        <v>275210.5625</v>
      </c>
    </row>
    <row r="25" spans="1:34" s="37" customFormat="1">
      <c r="A25" s="45" t="s">
        <v>94</v>
      </c>
      <c r="B25" s="41">
        <v>1</v>
      </c>
      <c r="C25" s="42" t="s">
        <v>108</v>
      </c>
      <c r="D25" s="42" t="s">
        <v>93</v>
      </c>
      <c r="E25" s="42">
        <v>65125</v>
      </c>
      <c r="F25" s="42">
        <f>E25*B25</f>
        <v>65125</v>
      </c>
      <c r="G25" s="42"/>
      <c r="H25" s="43"/>
      <c r="I25" s="43"/>
      <c r="J25" s="43"/>
      <c r="K25" s="43"/>
      <c r="L25" s="43"/>
      <c r="M25" s="43"/>
      <c r="N25" s="43">
        <f>E25*10%</f>
        <v>6512.5</v>
      </c>
      <c r="O25" s="43">
        <f t="shared" si="7"/>
        <v>71637.5</v>
      </c>
      <c r="P25" s="45" t="s">
        <v>94</v>
      </c>
      <c r="Q25" s="42" t="s">
        <v>93</v>
      </c>
      <c r="R25" s="43">
        <f>E25</f>
        <v>65125</v>
      </c>
      <c r="S25" s="43">
        <f>R25*B25</f>
        <v>65125</v>
      </c>
      <c r="T25" s="43">
        <v>0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>
        <f>(S25+T25)*10%</f>
        <v>6512.5</v>
      </c>
      <c r="AF25" s="43">
        <f>SUM(S25+T25+U25+V25+Z25+AA25+AB25+AC25+AD25+AE25)</f>
        <v>71637.5</v>
      </c>
      <c r="AG25" s="44">
        <f>O25</f>
        <v>71637.5</v>
      </c>
      <c r="AH25" s="44">
        <f t="shared" ref="AH25:AH31" si="14">AF25-AG25</f>
        <v>0</v>
      </c>
    </row>
    <row r="26" spans="1:34" s="37" customFormat="1">
      <c r="A26" s="45" t="s">
        <v>92</v>
      </c>
      <c r="B26" s="41">
        <v>1</v>
      </c>
      <c r="C26" s="42" t="s">
        <v>109</v>
      </c>
      <c r="D26" s="42" t="s">
        <v>93</v>
      </c>
      <c r="E26" s="42">
        <v>63886</v>
      </c>
      <c r="F26" s="42">
        <f t="shared" ref="F26" si="15">E26*B26</f>
        <v>63886</v>
      </c>
      <c r="G26" s="43"/>
      <c r="H26" s="43"/>
      <c r="I26" s="43"/>
      <c r="J26" s="43"/>
      <c r="K26" s="43"/>
      <c r="L26" s="43"/>
      <c r="M26" s="43"/>
      <c r="N26" s="43">
        <f t="shared" ref="N26" si="16">(F26+G26)*10%</f>
        <v>6388.6</v>
      </c>
      <c r="O26" s="43">
        <f t="shared" ref="O26" si="17">SUM(F26+G26+H26+I26+J26+K26+L26+M26+N26)</f>
        <v>70274.600000000006</v>
      </c>
      <c r="P26" s="45" t="s">
        <v>92</v>
      </c>
      <c r="Q26" s="42" t="s">
        <v>93</v>
      </c>
      <c r="R26" s="43">
        <v>63886</v>
      </c>
      <c r="S26" s="43">
        <f t="shared" ref="S26" si="18">R26*B26</f>
        <v>63886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>
        <f t="shared" ref="AE26" si="19">(S26+T26)*10%</f>
        <v>6388.6</v>
      </c>
      <c r="AF26" s="43">
        <f t="shared" ref="AF26" si="20">SUM(S26+T26+U26+V26+W26+X26+Y26+Z26+AA26+AB26+AC26+AD26+AE26)</f>
        <v>70274.600000000006</v>
      </c>
      <c r="AG26" s="51">
        <f t="shared" ref="AG26" si="21">O26</f>
        <v>70274.600000000006</v>
      </c>
      <c r="AH26" s="51">
        <f t="shared" si="14"/>
        <v>0</v>
      </c>
    </row>
    <row r="27" spans="1:34" s="37" customFormat="1" ht="21.75" customHeight="1">
      <c r="A27" s="53" t="s">
        <v>27</v>
      </c>
      <c r="B27" s="47">
        <f>SUM(B25:B26)</f>
        <v>2</v>
      </c>
      <c r="C27" s="47"/>
      <c r="D27" s="47"/>
      <c r="E27" s="48"/>
      <c r="F27" s="48">
        <f>SUM(F25:F26)</f>
        <v>129011</v>
      </c>
      <c r="G27" s="48">
        <f t="shared" ref="G27:M27" si="22">SUM(G25:G25)</f>
        <v>0</v>
      </c>
      <c r="H27" s="48">
        <f t="shared" si="22"/>
        <v>0</v>
      </c>
      <c r="I27" s="48">
        <f t="shared" si="22"/>
        <v>0</v>
      </c>
      <c r="J27" s="48">
        <f t="shared" si="22"/>
        <v>0</v>
      </c>
      <c r="K27" s="48">
        <f t="shared" si="22"/>
        <v>0</v>
      </c>
      <c r="L27" s="48">
        <f t="shared" si="22"/>
        <v>0</v>
      </c>
      <c r="M27" s="48">
        <f t="shared" si="22"/>
        <v>0</v>
      </c>
      <c r="N27" s="48">
        <f>SUM(N25:N26)</f>
        <v>12901.1</v>
      </c>
      <c r="O27" s="49">
        <f>SUM(O25:O26)</f>
        <v>141912.1</v>
      </c>
      <c r="P27" s="53" t="s">
        <v>27</v>
      </c>
      <c r="Q27" s="47"/>
      <c r="R27" s="48"/>
      <c r="S27" s="48">
        <f>SUM(S25:S26)</f>
        <v>129011</v>
      </c>
      <c r="T27" s="48">
        <f t="shared" ref="T27:AD27" si="23">SUM(T25:T25)</f>
        <v>0</v>
      </c>
      <c r="U27" s="48">
        <f t="shared" si="23"/>
        <v>0</v>
      </c>
      <c r="V27" s="48">
        <f t="shared" si="23"/>
        <v>0</v>
      </c>
      <c r="W27" s="48">
        <f t="shared" si="23"/>
        <v>0</v>
      </c>
      <c r="X27" s="48">
        <f t="shared" si="23"/>
        <v>0</v>
      </c>
      <c r="Y27" s="48">
        <f t="shared" si="23"/>
        <v>0</v>
      </c>
      <c r="Z27" s="48">
        <f t="shared" si="23"/>
        <v>0</v>
      </c>
      <c r="AA27" s="48">
        <f t="shared" si="23"/>
        <v>0</v>
      </c>
      <c r="AB27" s="48">
        <f t="shared" si="23"/>
        <v>0</v>
      </c>
      <c r="AC27" s="48">
        <f t="shared" si="23"/>
        <v>0</v>
      </c>
      <c r="AD27" s="48">
        <f t="shared" si="23"/>
        <v>0</v>
      </c>
      <c r="AE27" s="48">
        <f>SUM(AE25:AE26)</f>
        <v>12901.1</v>
      </c>
      <c r="AF27" s="48">
        <f t="shared" ref="AF27:AG27" si="24">SUM(AF25:AF26)</f>
        <v>141912.1</v>
      </c>
      <c r="AG27" s="48">
        <f t="shared" si="24"/>
        <v>141912.1</v>
      </c>
      <c r="AH27" s="44">
        <f t="shared" si="14"/>
        <v>0</v>
      </c>
    </row>
    <row r="28" spans="1:34" s="37" customFormat="1">
      <c r="A28" s="45" t="s">
        <v>95</v>
      </c>
      <c r="B28" s="41">
        <v>1</v>
      </c>
      <c r="C28" s="42"/>
      <c r="D28" s="42">
        <v>2</v>
      </c>
      <c r="E28" s="42">
        <v>49729</v>
      </c>
      <c r="F28" s="42">
        <f>E28*B28</f>
        <v>49729</v>
      </c>
      <c r="G28" s="42"/>
      <c r="H28" s="43"/>
      <c r="I28" s="43">
        <v>5309</v>
      </c>
      <c r="J28" s="43"/>
      <c r="K28" s="43"/>
      <c r="L28" s="43"/>
      <c r="M28" s="43"/>
      <c r="N28" s="43">
        <f>(F28+G28)*10%</f>
        <v>4972.9000000000005</v>
      </c>
      <c r="O28" s="43">
        <f t="shared" ref="O28" si="25">SUM(F28+G28+H28+I28+J28+K28+L28+M28+N28)</f>
        <v>60010.9</v>
      </c>
      <c r="P28" s="45" t="s">
        <v>95</v>
      </c>
      <c r="Q28" s="42">
        <v>2</v>
      </c>
      <c r="R28" s="43">
        <f>E28</f>
        <v>49729</v>
      </c>
      <c r="S28" s="43">
        <f>R28*B28</f>
        <v>49729</v>
      </c>
      <c r="T28" s="43">
        <v>0</v>
      </c>
      <c r="U28" s="43"/>
      <c r="V28" s="43">
        <v>5309</v>
      </c>
      <c r="W28" s="43"/>
      <c r="X28" s="43"/>
      <c r="Y28" s="43"/>
      <c r="Z28" s="43"/>
      <c r="AA28" s="43"/>
      <c r="AB28" s="43"/>
      <c r="AC28" s="43"/>
      <c r="AD28" s="43"/>
      <c r="AE28" s="43">
        <f>(S28+T28)*10%</f>
        <v>4972.9000000000005</v>
      </c>
      <c r="AF28" s="43">
        <f>S28+T28+U28+V28+W28+X28+Y28+Z28+AA28+AB28+AC28+AD28+AE28</f>
        <v>60010.9</v>
      </c>
      <c r="AG28" s="44">
        <f>O28</f>
        <v>60010.9</v>
      </c>
      <c r="AH28" s="44">
        <f t="shared" ref="AH28" si="26">AF28-AG28</f>
        <v>0</v>
      </c>
    </row>
    <row r="29" spans="1:34" s="37" customFormat="1">
      <c r="A29" s="45" t="s">
        <v>75</v>
      </c>
      <c r="B29" s="41">
        <v>1</v>
      </c>
      <c r="C29" s="41"/>
      <c r="D29" s="42">
        <v>3</v>
      </c>
      <c r="E29" s="42">
        <v>50259</v>
      </c>
      <c r="F29" s="42">
        <f>E29*B29</f>
        <v>50259</v>
      </c>
      <c r="G29" s="42">
        <v>0</v>
      </c>
      <c r="H29" s="54"/>
      <c r="I29" s="54"/>
      <c r="J29" s="54"/>
      <c r="K29" s="54"/>
      <c r="L29" s="54"/>
      <c r="M29" s="54"/>
      <c r="N29" s="42">
        <f>F29*10%</f>
        <v>5025.9000000000005</v>
      </c>
      <c r="O29" s="42">
        <f>N29+M29+L29+K29+J29+I29+H29+G29+F29</f>
        <v>55284.9</v>
      </c>
      <c r="P29" s="45" t="s">
        <v>75</v>
      </c>
      <c r="Q29" s="42">
        <v>3</v>
      </c>
      <c r="R29" s="42">
        <f t="shared" ref="R29:R31" si="27">E29</f>
        <v>50259</v>
      </c>
      <c r="S29" s="42">
        <f>R29*B29</f>
        <v>50259</v>
      </c>
      <c r="T29" s="54"/>
      <c r="U29" s="54"/>
      <c r="V29" s="54">
        <f>I29</f>
        <v>0</v>
      </c>
      <c r="W29" s="54"/>
      <c r="X29" s="54"/>
      <c r="Y29" s="54"/>
      <c r="Z29" s="54"/>
      <c r="AA29" s="54"/>
      <c r="AB29" s="54"/>
      <c r="AC29" s="54"/>
      <c r="AD29" s="54"/>
      <c r="AE29" s="42">
        <f>S29*10%</f>
        <v>5025.9000000000005</v>
      </c>
      <c r="AF29" s="42">
        <f>AE29+AC29+AB29+AA29+Z29+Y29+X29+W29+V29+U29+T29+S29</f>
        <v>55284.9</v>
      </c>
      <c r="AG29" s="42">
        <f>O29</f>
        <v>55284.9</v>
      </c>
      <c r="AH29" s="54">
        <f t="shared" si="14"/>
        <v>0</v>
      </c>
    </row>
    <row r="30" spans="1:34" s="37" customFormat="1">
      <c r="A30" s="45" t="s">
        <v>96</v>
      </c>
      <c r="B30" s="41">
        <v>1</v>
      </c>
      <c r="C30" s="41"/>
      <c r="D30" s="42">
        <v>2</v>
      </c>
      <c r="E30" s="55">
        <v>49729</v>
      </c>
      <c r="F30" s="42">
        <f>E30</f>
        <v>49729</v>
      </c>
      <c r="G30" s="55"/>
      <c r="H30" s="54"/>
      <c r="I30" s="54"/>
      <c r="J30" s="54"/>
      <c r="K30" s="54"/>
      <c r="L30" s="54"/>
      <c r="M30" s="54"/>
      <c r="N30" s="42">
        <f>F30*10%</f>
        <v>4972.9000000000005</v>
      </c>
      <c r="O30" s="42">
        <f>N30+M30+L30+K30+J30+I30+H30+G30+F30</f>
        <v>54701.9</v>
      </c>
      <c r="P30" s="45" t="s">
        <v>96</v>
      </c>
      <c r="Q30" s="42">
        <v>2</v>
      </c>
      <c r="R30" s="42">
        <f t="shared" si="27"/>
        <v>49729</v>
      </c>
      <c r="S30" s="42">
        <f>R30*B30</f>
        <v>49729</v>
      </c>
      <c r="T30" s="54"/>
      <c r="U30" s="54"/>
      <c r="V30" s="54">
        <f>I30</f>
        <v>0</v>
      </c>
      <c r="W30" s="54"/>
      <c r="X30" s="54"/>
      <c r="Y30" s="54"/>
      <c r="Z30" s="54"/>
      <c r="AA30" s="54"/>
      <c r="AB30" s="54"/>
      <c r="AC30" s="54"/>
      <c r="AD30" s="54"/>
      <c r="AE30" s="42">
        <f>S30*10%</f>
        <v>4972.9000000000005</v>
      </c>
      <c r="AF30" s="42">
        <f>AE30+AC30+AB30+AA30+Z30+Y30+X30+W30+V30+U30+T30+S30</f>
        <v>54701.9</v>
      </c>
      <c r="AG30" s="42">
        <f>O30</f>
        <v>54701.9</v>
      </c>
      <c r="AH30" s="54">
        <f t="shared" si="14"/>
        <v>0</v>
      </c>
    </row>
    <row r="31" spans="1:34" s="37" customFormat="1">
      <c r="A31" s="45" t="s">
        <v>97</v>
      </c>
      <c r="B31" s="41">
        <v>1</v>
      </c>
      <c r="C31" s="41"/>
      <c r="D31" s="42">
        <v>1</v>
      </c>
      <c r="E31" s="55">
        <v>49021</v>
      </c>
      <c r="F31" s="42">
        <f>E31</f>
        <v>49021</v>
      </c>
      <c r="G31" s="55"/>
      <c r="H31" s="54"/>
      <c r="I31" s="54"/>
      <c r="J31" s="54"/>
      <c r="K31" s="54"/>
      <c r="L31" s="54"/>
      <c r="M31" s="54"/>
      <c r="N31" s="42">
        <f>F31*10%</f>
        <v>4902.1000000000004</v>
      </c>
      <c r="O31" s="42">
        <f>N31+M31+L31+K31+J31+I31+H31+G31+F31</f>
        <v>53923.1</v>
      </c>
      <c r="P31" s="45" t="s">
        <v>97</v>
      </c>
      <c r="Q31" s="42">
        <v>1</v>
      </c>
      <c r="R31" s="42">
        <f t="shared" si="27"/>
        <v>49021</v>
      </c>
      <c r="S31" s="42">
        <f>R31*B31</f>
        <v>49021</v>
      </c>
      <c r="T31" s="54"/>
      <c r="U31" s="54"/>
      <c r="V31" s="54">
        <f>I31</f>
        <v>0</v>
      </c>
      <c r="W31" s="54"/>
      <c r="X31" s="54"/>
      <c r="Y31" s="54"/>
      <c r="Z31" s="54"/>
      <c r="AA31" s="54"/>
      <c r="AB31" s="54"/>
      <c r="AC31" s="54"/>
      <c r="AD31" s="54"/>
      <c r="AE31" s="42">
        <f>S31*10%</f>
        <v>4902.1000000000004</v>
      </c>
      <c r="AF31" s="42">
        <f>AE31+AC31+AB31+AA31+Z31+Y31+X31+W31+V31+U31+T31+S31</f>
        <v>53923.1</v>
      </c>
      <c r="AG31" s="42">
        <f>O31</f>
        <v>53923.1</v>
      </c>
      <c r="AH31" s="54">
        <f t="shared" si="14"/>
        <v>0</v>
      </c>
    </row>
    <row r="32" spans="1:34" s="37" customFormat="1" ht="28.5" customHeight="1">
      <c r="A32" s="56" t="s">
        <v>28</v>
      </c>
      <c r="B32" s="47">
        <f>SUM(B28:B31)</f>
        <v>4</v>
      </c>
      <c r="C32" s="54"/>
      <c r="D32" s="54"/>
      <c r="E32" s="48"/>
      <c r="F32" s="48">
        <f>SUM(F28:F31)</f>
        <v>198738</v>
      </c>
      <c r="G32" s="48">
        <f t="shared" ref="G32:M32" si="28">SUM(G29:G31)</f>
        <v>0</v>
      </c>
      <c r="H32" s="48">
        <f t="shared" si="28"/>
        <v>0</v>
      </c>
      <c r="I32" s="48">
        <f>SUM(I28:I31)</f>
        <v>5309</v>
      </c>
      <c r="J32" s="48">
        <f t="shared" si="28"/>
        <v>0</v>
      </c>
      <c r="K32" s="48">
        <f t="shared" si="28"/>
        <v>0</v>
      </c>
      <c r="L32" s="48">
        <f t="shared" si="28"/>
        <v>0</v>
      </c>
      <c r="M32" s="48">
        <f t="shared" si="28"/>
        <v>0</v>
      </c>
      <c r="N32" s="48">
        <f>SUM(N28:N31)</f>
        <v>19873.800000000003</v>
      </c>
      <c r="O32" s="48">
        <f>SUM(O28:O31)</f>
        <v>223920.80000000002</v>
      </c>
      <c r="P32" s="56" t="s">
        <v>28</v>
      </c>
      <c r="Q32" s="48"/>
      <c r="R32" s="48"/>
      <c r="S32" s="48">
        <f>SUM(S28:S31)</f>
        <v>198738</v>
      </c>
      <c r="T32" s="48">
        <v>0</v>
      </c>
      <c r="U32" s="48"/>
      <c r="V32" s="48">
        <f>SUM(V28:V31)</f>
        <v>5309</v>
      </c>
      <c r="W32" s="48">
        <f t="shared" ref="W32:AH32" si="29">SUM(W29:W31)</f>
        <v>0</v>
      </c>
      <c r="X32" s="48">
        <f t="shared" si="29"/>
        <v>0</v>
      </c>
      <c r="Y32" s="48">
        <f t="shared" si="29"/>
        <v>0</v>
      </c>
      <c r="Z32" s="48">
        <f t="shared" si="29"/>
        <v>0</v>
      </c>
      <c r="AA32" s="48">
        <f t="shared" si="29"/>
        <v>0</v>
      </c>
      <c r="AB32" s="48">
        <f t="shared" si="29"/>
        <v>0</v>
      </c>
      <c r="AC32" s="48">
        <f t="shared" si="29"/>
        <v>0</v>
      </c>
      <c r="AD32" s="48">
        <f t="shared" si="29"/>
        <v>0</v>
      </c>
      <c r="AE32" s="48">
        <f>SUM(AE28:AE31)</f>
        <v>19873.800000000003</v>
      </c>
      <c r="AF32" s="48">
        <f t="shared" ref="AF32:AG32" si="30">SUM(AF28:AF31)</f>
        <v>223920.80000000002</v>
      </c>
      <c r="AG32" s="48">
        <f t="shared" si="30"/>
        <v>223920.80000000002</v>
      </c>
      <c r="AH32" s="48">
        <f t="shared" si="29"/>
        <v>0</v>
      </c>
    </row>
    <row r="33" spans="1:34" s="37" customFormat="1" ht="39" customHeight="1">
      <c r="A33" s="56" t="s">
        <v>29</v>
      </c>
      <c r="B33" s="47">
        <f t="shared" ref="B33:O33" si="31">B18+B24+B27+B32</f>
        <v>13</v>
      </c>
      <c r="C33" s="54">
        <f t="shared" si="31"/>
        <v>0</v>
      </c>
      <c r="D33" s="54">
        <f t="shared" si="31"/>
        <v>0</v>
      </c>
      <c r="E33" s="54">
        <f t="shared" si="31"/>
        <v>0</v>
      </c>
      <c r="F33" s="54">
        <f t="shared" si="31"/>
        <v>932634</v>
      </c>
      <c r="G33" s="54">
        <f t="shared" si="31"/>
        <v>151221.25</v>
      </c>
      <c r="H33" s="54">
        <f t="shared" si="31"/>
        <v>0</v>
      </c>
      <c r="I33" s="54">
        <f t="shared" si="31"/>
        <v>5309</v>
      </c>
      <c r="J33" s="54">
        <f t="shared" si="31"/>
        <v>4424</v>
      </c>
      <c r="K33" s="54">
        <f t="shared" si="31"/>
        <v>0</v>
      </c>
      <c r="L33" s="54">
        <f t="shared" si="31"/>
        <v>88485</v>
      </c>
      <c r="M33" s="54">
        <f t="shared" si="31"/>
        <v>0</v>
      </c>
      <c r="N33" s="54">
        <f t="shared" si="31"/>
        <v>108385.52500000001</v>
      </c>
      <c r="O33" s="54">
        <f t="shared" si="31"/>
        <v>1290458.7750000001</v>
      </c>
      <c r="P33" s="56" t="s">
        <v>29</v>
      </c>
      <c r="Q33" s="50"/>
      <c r="R33" s="50"/>
      <c r="S33" s="50">
        <f t="shared" ref="S33:AH33" si="32">S18+S24+S27+S32</f>
        <v>1235076.5</v>
      </c>
      <c r="T33" s="50">
        <f t="shared" si="32"/>
        <v>226831.875</v>
      </c>
      <c r="U33" s="50">
        <f t="shared" si="32"/>
        <v>0</v>
      </c>
      <c r="V33" s="50">
        <f t="shared" si="32"/>
        <v>5309</v>
      </c>
      <c r="W33" s="50">
        <f t="shared" si="32"/>
        <v>4424</v>
      </c>
      <c r="X33" s="50">
        <f t="shared" si="32"/>
        <v>0</v>
      </c>
      <c r="Y33" s="50">
        <f t="shared" si="32"/>
        <v>88485</v>
      </c>
      <c r="Z33" s="50">
        <f t="shared" si="32"/>
        <v>0</v>
      </c>
      <c r="AA33" s="50">
        <f t="shared" si="32"/>
        <v>0</v>
      </c>
      <c r="AB33" s="50">
        <f t="shared" si="32"/>
        <v>0</v>
      </c>
      <c r="AC33" s="50">
        <f t="shared" si="32"/>
        <v>0</v>
      </c>
      <c r="AD33" s="50">
        <f t="shared" si="32"/>
        <v>0</v>
      </c>
      <c r="AE33" s="50">
        <f t="shared" si="32"/>
        <v>146190.83750000002</v>
      </c>
      <c r="AF33" s="50">
        <f t="shared" si="32"/>
        <v>1706317.2125000001</v>
      </c>
      <c r="AG33" s="50">
        <f t="shared" si="32"/>
        <v>1290458.7750000001</v>
      </c>
      <c r="AH33" s="50">
        <f t="shared" si="32"/>
        <v>415857.9375</v>
      </c>
    </row>
    <row r="34" spans="1:34" s="37" customFormat="1" ht="39" customHeight="1">
      <c r="A34" s="58"/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1:34" ht="18.75">
      <c r="A35" s="153" t="s">
        <v>114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2">
        <v>1</v>
      </c>
      <c r="O35" s="2"/>
      <c r="P35" s="2"/>
      <c r="Q35" s="2"/>
      <c r="R35" s="2"/>
      <c r="AB35" s="16"/>
    </row>
    <row r="36" spans="1:34" ht="33" customHeight="1">
      <c r="A36" s="112" t="s">
        <v>115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"/>
      <c r="O36" s="2"/>
      <c r="P36" s="2"/>
      <c r="Q36" s="2"/>
      <c r="R36" s="2"/>
      <c r="AG36" s="1">
        <v>2</v>
      </c>
    </row>
    <row r="37" spans="1:34" ht="18.7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"/>
      <c r="O37" s="2"/>
      <c r="P37" s="2"/>
      <c r="Q37" s="2"/>
      <c r="R37" s="2"/>
    </row>
    <row r="38" spans="1:34" ht="18.7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  <c r="R38" s="2"/>
    </row>
    <row r="39" spans="1:34" ht="18.7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"/>
      <c r="O39" s="2"/>
      <c r="P39" s="2"/>
      <c r="Q39" s="2"/>
      <c r="R39" s="2"/>
    </row>
  </sheetData>
  <mergeCells count="47">
    <mergeCell ref="A35:M35"/>
    <mergeCell ref="E12:E14"/>
    <mergeCell ref="F12:F14"/>
    <mergeCell ref="G12:G14"/>
    <mergeCell ref="H12:L12"/>
    <mergeCell ref="AD12:AE12"/>
    <mergeCell ref="AF12:AF14"/>
    <mergeCell ref="AG12:AG14"/>
    <mergeCell ref="AH12:AH14"/>
    <mergeCell ref="W13:W14"/>
    <mergeCell ref="X13:X14"/>
    <mergeCell ref="Y13:Y14"/>
    <mergeCell ref="Z13:AC13"/>
    <mergeCell ref="AD13:AD14"/>
    <mergeCell ref="AE13:AE14"/>
    <mergeCell ref="U12:AC12"/>
    <mergeCell ref="U13:U14"/>
    <mergeCell ref="V13:V14"/>
    <mergeCell ref="T12:T14"/>
    <mergeCell ref="H13:H14"/>
    <mergeCell ref="I13:I14"/>
    <mergeCell ref="J13:J14"/>
    <mergeCell ref="K13:K14"/>
    <mergeCell ref="L13:L14"/>
    <mergeCell ref="M13:M14"/>
    <mergeCell ref="M12:N12"/>
    <mergeCell ref="O12:O14"/>
    <mergeCell ref="Q12:Q14"/>
    <mergeCell ref="R12:R14"/>
    <mergeCell ref="S12:S14"/>
    <mergeCell ref="N13:N14"/>
    <mergeCell ref="A36:M36"/>
    <mergeCell ref="D8:K8"/>
    <mergeCell ref="C9:L9"/>
    <mergeCell ref="G11:H11"/>
    <mergeCell ref="M1:R1"/>
    <mergeCell ref="A2:F2"/>
    <mergeCell ref="I2:R2"/>
    <mergeCell ref="A4:F4"/>
    <mergeCell ref="I4:R4"/>
    <mergeCell ref="J1:L1"/>
    <mergeCell ref="A6:F6"/>
    <mergeCell ref="I6:R6"/>
    <mergeCell ref="A12:A14"/>
    <mergeCell ref="B12:B14"/>
    <mergeCell ref="C12:C14"/>
    <mergeCell ref="D12:D14"/>
  </mergeCells>
  <printOptions horizontalCentered="1"/>
  <pageMargins left="0" right="0" top="0" bottom="0" header="0" footer="0"/>
  <pageSetup paperSize="9" scale="57" fitToWidth="2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9" sqref="K3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024 с коэф 1,5</vt:lpstr>
      <vt:lpstr>052 с коэф 1,5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2021-12-28T03:11:05Z</cp:lastPrinted>
  <dcterms:created xsi:type="dcterms:W3CDTF">2020-08-28T06:01:47Z</dcterms:created>
  <dcterms:modified xsi:type="dcterms:W3CDTF">2022-02-09T05:18:00Z</dcterms:modified>
</cp:coreProperties>
</file>